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3660" windowWidth="13095" windowHeight="4560"/>
  </bookViews>
  <sheets>
    <sheet name="Cockpit" sheetId="4" r:id="rId1"/>
    <sheet name="Kanban-Berechnung" sheetId="1" r:id="rId2"/>
    <sheet name="Teile-Verbräuche" sheetId="2" r:id="rId3"/>
    <sheet name="Steuerparameter-Ist" sheetId="3" r:id="rId4"/>
    <sheet name="Kontrolle" sheetId="5" r:id="rId5"/>
    <sheet name="Anleitung und Förderhinweis" sheetId="6" r:id="rId6"/>
  </sheets>
  <definedNames>
    <definedName name="Kanban_Berechnung_bis_Zeile_Ist">COUNTA(Kanban_Berechnung_Zeile_Ist)+11</definedName>
    <definedName name="Kanban_Berechnung_bis_Zeile_Soll">COUNTA(Teile_Verbräuche_Zeilen)+11</definedName>
    <definedName name="Kanban_Berechnung_Zeile_Ist">OFFSET('Kanban-Berechnung'!$A$12,,,COUNTA('Kanban-Berechnung'!$A$12:$A$65536))</definedName>
    <definedName name="Schwellwerte">('Kanban-Berechnung'!$R1-'Kanban-Berechnung'!$U1)/'Kanban-Berechnung'!$R1</definedName>
    <definedName name="Steuerparameter_Ist_bis_Zeile_Ist">COUNTA(Steuerparameter_Ist_Zeile_Ist)+7</definedName>
    <definedName name="Steuerparameter_Ist_bis_Zeile_Soll">COUNTA(Teile_Verbräuche_Zeilen)+7</definedName>
    <definedName name="Steuerparameter_Ist_Daten">OFFSET('Steuerparameter-Ist'!$A$8,,,COUNTA('Steuerparameter-Ist'!$A:$A)-3,COUNTA(Steuerparameter_Ist_Spalten)+1)</definedName>
    <definedName name="Steuerparameter_Ist_Spalten">'Steuerparameter-Ist'!$7:$7</definedName>
    <definedName name="Steuerparameter_Ist_Zeile_Ist">OFFSET('Steuerparameter-Ist'!$A$8,,,COUNTA('Steuerparameter-Ist'!$A$8:$A$65536))</definedName>
    <definedName name="Steuerparameter_Ist_Zeilen">OFFSET('Steuerparameter-Ist'!$A$8,,,COUNTA('Steuerparameter-Ist'!$A:$A)-3)</definedName>
    <definedName name="Teile_Verbräuche_Daten">OFFSET('Teile-Verbräuche'!$A$3,,,COUNTA('Teile-Verbräuche'!$A:$A)-1,COUNTA(Teile_Verbräuche_Spalten))</definedName>
    <definedName name="Teile_Verbräuche_Spalten">'Teile-Verbräuche'!$1:$1</definedName>
    <definedName name="Teile_Verbräuche_Zeilen">OFFSET('Teile-Verbräuche'!$A$3,,,COUNTA('Teile-Verbräuche'!$A:$A)-1)</definedName>
  </definedNames>
  <calcPr calcId="145621" fullCalcOnLoad="1"/>
</workbook>
</file>

<file path=xl/calcChain.xml><?xml version="1.0" encoding="utf-8"?>
<calcChain xmlns="http://schemas.openxmlformats.org/spreadsheetml/2006/main">
  <c r="D67" i="1" l="1"/>
  <c r="C67" i="1"/>
  <c r="I67" i="1" s="1"/>
  <c r="B67" i="1"/>
  <c r="A67" i="1"/>
  <c r="T67" i="1" s="1"/>
  <c r="A66" i="1"/>
  <c r="V66" i="1" s="1"/>
  <c r="B66" i="1"/>
  <c r="C66" i="1"/>
  <c r="I66" i="1"/>
  <c r="D66" i="1"/>
  <c r="F6" i="5"/>
  <c r="E6" i="5"/>
  <c r="E5" i="5"/>
  <c r="F2" i="1"/>
  <c r="D2" i="3"/>
  <c r="H6" i="1"/>
  <c r="H67" i="1"/>
  <c r="H66" i="1"/>
  <c r="G6" i="1"/>
  <c r="G67" i="1"/>
  <c r="G66" i="1"/>
  <c r="F6" i="1"/>
  <c r="F67" i="1"/>
  <c r="F66" i="1"/>
  <c r="E6" i="1"/>
  <c r="E67" i="1"/>
  <c r="E66" i="1"/>
  <c r="H4" i="1"/>
  <c r="A13" i="1"/>
  <c r="V13" i="1" s="1"/>
  <c r="B13" i="1"/>
  <c r="C13" i="1"/>
  <c r="I13" i="1"/>
  <c r="D13" i="1"/>
  <c r="A14" i="1"/>
  <c r="U14" i="1" s="1"/>
  <c r="B14" i="1"/>
  <c r="C14" i="1"/>
  <c r="I14" i="1" s="1"/>
  <c r="J14" i="1" s="1"/>
  <c r="D14" i="1"/>
  <c r="A15" i="1"/>
  <c r="B15" i="1"/>
  <c r="C15" i="1"/>
  <c r="I15" i="1"/>
  <c r="Y15" i="1" s="1"/>
  <c r="D15" i="1"/>
  <c r="A16" i="1"/>
  <c r="U16" i="1"/>
  <c r="B16" i="1"/>
  <c r="C16" i="1"/>
  <c r="I16" i="1" s="1"/>
  <c r="D16" i="1"/>
  <c r="A17" i="1"/>
  <c r="U17" i="1"/>
  <c r="B17" i="1"/>
  <c r="C17" i="1"/>
  <c r="I17" i="1" s="1"/>
  <c r="Y17" i="1" s="1"/>
  <c r="D17" i="1"/>
  <c r="A18" i="1"/>
  <c r="B18" i="1"/>
  <c r="C18" i="1"/>
  <c r="I18" i="1"/>
  <c r="D18" i="1"/>
  <c r="A19" i="1"/>
  <c r="B19" i="1"/>
  <c r="C19" i="1"/>
  <c r="I19" i="1"/>
  <c r="D19" i="1"/>
  <c r="A20" i="1"/>
  <c r="V20" i="1" s="1"/>
  <c r="B20" i="1"/>
  <c r="C20" i="1"/>
  <c r="I20" i="1"/>
  <c r="D20" i="1"/>
  <c r="A21" i="1"/>
  <c r="T21" i="1" s="1"/>
  <c r="B21" i="1"/>
  <c r="C21" i="1"/>
  <c r="I21" i="1"/>
  <c r="D21" i="1"/>
  <c r="A22" i="1"/>
  <c r="U22" i="1" s="1"/>
  <c r="B22" i="1"/>
  <c r="C22" i="1"/>
  <c r="I22" i="1"/>
  <c r="D22" i="1"/>
  <c r="A23" i="1"/>
  <c r="U23" i="1" s="1"/>
  <c r="B23" i="1"/>
  <c r="C23" i="1"/>
  <c r="I23" i="1"/>
  <c r="D23" i="1"/>
  <c r="A24" i="1"/>
  <c r="U24" i="1" s="1"/>
  <c r="B24" i="1"/>
  <c r="C24" i="1"/>
  <c r="I24" i="1"/>
  <c r="D24" i="1"/>
  <c r="A25" i="1"/>
  <c r="B25" i="1"/>
  <c r="C25" i="1"/>
  <c r="I25" i="1" s="1"/>
  <c r="D25" i="1"/>
  <c r="Y25" i="1" s="1"/>
  <c r="A26" i="1"/>
  <c r="B26" i="1"/>
  <c r="C26" i="1"/>
  <c r="I26" i="1"/>
  <c r="D26" i="1"/>
  <c r="A27" i="1"/>
  <c r="V27" i="1" s="1"/>
  <c r="B27" i="1"/>
  <c r="C27" i="1"/>
  <c r="I27" i="1" s="1"/>
  <c r="J27" i="1" s="1"/>
  <c r="M27" i="1" s="1"/>
  <c r="D27" i="1"/>
  <c r="A28" i="1"/>
  <c r="B28" i="1"/>
  <c r="C28" i="1"/>
  <c r="I28" i="1"/>
  <c r="K28" i="1" s="1"/>
  <c r="D28" i="1"/>
  <c r="A29" i="1"/>
  <c r="B29" i="1"/>
  <c r="C29" i="1"/>
  <c r="I29" i="1"/>
  <c r="D29" i="1"/>
  <c r="A30" i="1"/>
  <c r="B30" i="1"/>
  <c r="C30" i="1"/>
  <c r="I30" i="1"/>
  <c r="D30" i="1"/>
  <c r="A31" i="1"/>
  <c r="B31" i="1"/>
  <c r="C31" i="1"/>
  <c r="I31" i="1" s="1"/>
  <c r="D31" i="1"/>
  <c r="A32" i="1"/>
  <c r="B32" i="1"/>
  <c r="C32" i="1"/>
  <c r="I32" i="1"/>
  <c r="D32" i="1"/>
  <c r="A33" i="1"/>
  <c r="B33" i="1"/>
  <c r="C33" i="1"/>
  <c r="I33" i="1"/>
  <c r="D33" i="1"/>
  <c r="A34" i="1"/>
  <c r="B34" i="1"/>
  <c r="C34" i="1"/>
  <c r="I34" i="1"/>
  <c r="D34" i="1"/>
  <c r="A35" i="1"/>
  <c r="B35" i="1"/>
  <c r="C35" i="1"/>
  <c r="I35" i="1"/>
  <c r="D35" i="1"/>
  <c r="A36" i="1"/>
  <c r="V36" i="1" s="1"/>
  <c r="B36" i="1"/>
  <c r="C36" i="1"/>
  <c r="I36" i="1"/>
  <c r="J36" i="1" s="1"/>
  <c r="M36" i="1" s="1"/>
  <c r="D36" i="1"/>
  <c r="A37" i="1"/>
  <c r="T37" i="1" s="1"/>
  <c r="B37" i="1"/>
  <c r="C37" i="1"/>
  <c r="I37" i="1"/>
  <c r="D37" i="1"/>
  <c r="A38" i="1"/>
  <c r="U38" i="1" s="1"/>
  <c r="B38" i="1"/>
  <c r="C38" i="1"/>
  <c r="I38" i="1"/>
  <c r="D38" i="1"/>
  <c r="A39" i="1"/>
  <c r="T39" i="1" s="1"/>
  <c r="B39" i="1"/>
  <c r="C39" i="1"/>
  <c r="I39" i="1" s="1"/>
  <c r="D39" i="1"/>
  <c r="A40" i="1"/>
  <c r="T40" i="1"/>
  <c r="B40" i="1"/>
  <c r="C40" i="1"/>
  <c r="I40" i="1" s="1"/>
  <c r="D40" i="1"/>
  <c r="Y40" i="1" s="1"/>
  <c r="A41" i="1"/>
  <c r="B41" i="1"/>
  <c r="C41" i="1"/>
  <c r="I41" i="1"/>
  <c r="D41" i="1"/>
  <c r="A42" i="1"/>
  <c r="B42" i="1"/>
  <c r="C42" i="1"/>
  <c r="I42" i="1"/>
  <c r="D42" i="1"/>
  <c r="A43" i="1"/>
  <c r="B43" i="1"/>
  <c r="C43" i="1"/>
  <c r="I43" i="1" s="1"/>
  <c r="D43" i="1"/>
  <c r="A44" i="1"/>
  <c r="V44" i="1"/>
  <c r="B44" i="1"/>
  <c r="C44" i="1"/>
  <c r="I44" i="1" s="1"/>
  <c r="D44" i="1"/>
  <c r="A45" i="1"/>
  <c r="B45" i="1"/>
  <c r="C45" i="1"/>
  <c r="I45" i="1" s="1"/>
  <c r="D45" i="1"/>
  <c r="R45" i="1" s="1"/>
  <c r="A46" i="1"/>
  <c r="T46" i="1"/>
  <c r="B46" i="1"/>
  <c r="C46" i="1"/>
  <c r="I46" i="1" s="1"/>
  <c r="D46" i="1"/>
  <c r="A47" i="1"/>
  <c r="B47" i="1"/>
  <c r="C47" i="1"/>
  <c r="I47" i="1"/>
  <c r="K47" i="1" s="1"/>
  <c r="Q47" i="1"/>
  <c r="D47" i="1"/>
  <c r="A48" i="1"/>
  <c r="T48" i="1"/>
  <c r="B48" i="1"/>
  <c r="C48" i="1"/>
  <c r="I48" i="1" s="1"/>
  <c r="D48" i="1"/>
  <c r="A49" i="1"/>
  <c r="B49" i="1"/>
  <c r="C49" i="1"/>
  <c r="I49" i="1"/>
  <c r="D49" i="1"/>
  <c r="A50" i="1"/>
  <c r="B50" i="1"/>
  <c r="C50" i="1"/>
  <c r="I50" i="1" s="1"/>
  <c r="D50" i="1"/>
  <c r="Y50" i="1" s="1"/>
  <c r="A51" i="1"/>
  <c r="T51" i="1"/>
  <c r="B51" i="1"/>
  <c r="C51" i="1"/>
  <c r="I51" i="1" s="1"/>
  <c r="D51" i="1"/>
  <c r="A52" i="1"/>
  <c r="B52" i="1"/>
  <c r="C52" i="1"/>
  <c r="I52" i="1"/>
  <c r="K52" i="1" s="1"/>
  <c r="Q52" i="1"/>
  <c r="D52" i="1"/>
  <c r="A53" i="1"/>
  <c r="B53" i="1"/>
  <c r="C53" i="1"/>
  <c r="I53" i="1"/>
  <c r="D53" i="1"/>
  <c r="A54" i="1"/>
  <c r="U54" i="1" s="1"/>
  <c r="B54" i="1"/>
  <c r="C54" i="1"/>
  <c r="I54" i="1"/>
  <c r="Y54" i="1" s="1"/>
  <c r="D54" i="1"/>
  <c r="A55" i="1"/>
  <c r="B55" i="1"/>
  <c r="C55" i="1"/>
  <c r="I55" i="1"/>
  <c r="J55" i="1" s="1"/>
  <c r="D55" i="1"/>
  <c r="A56" i="1"/>
  <c r="U56" i="1" s="1"/>
  <c r="B56" i="1"/>
  <c r="C56" i="1"/>
  <c r="I56" i="1"/>
  <c r="D56" i="1"/>
  <c r="A57" i="1"/>
  <c r="V57" i="1" s="1"/>
  <c r="B57" i="1"/>
  <c r="C57" i="1"/>
  <c r="I57" i="1" s="1"/>
  <c r="D57" i="1"/>
  <c r="A58" i="1"/>
  <c r="T58" i="1"/>
  <c r="B58" i="1"/>
  <c r="C58" i="1"/>
  <c r="I58" i="1" s="1"/>
  <c r="D58" i="1"/>
  <c r="A59" i="1"/>
  <c r="B59" i="1"/>
  <c r="C59" i="1"/>
  <c r="I59" i="1"/>
  <c r="D59" i="1"/>
  <c r="A60" i="1"/>
  <c r="U60" i="1" s="1"/>
  <c r="B60" i="1"/>
  <c r="C60" i="1"/>
  <c r="I60" i="1"/>
  <c r="D60" i="1"/>
  <c r="A61" i="1"/>
  <c r="U61" i="1" s="1"/>
  <c r="B61" i="1"/>
  <c r="C61" i="1"/>
  <c r="I61" i="1"/>
  <c r="D61" i="1"/>
  <c r="A62" i="1"/>
  <c r="B62" i="1"/>
  <c r="C62" i="1"/>
  <c r="I62" i="1"/>
  <c r="D62" i="1"/>
  <c r="A63" i="1"/>
  <c r="U63" i="1" s="1"/>
  <c r="B63" i="1"/>
  <c r="C63" i="1"/>
  <c r="I63" i="1"/>
  <c r="D63" i="1"/>
  <c r="A64" i="1"/>
  <c r="T64" i="1" s="1"/>
  <c r="B64" i="1"/>
  <c r="C64" i="1"/>
  <c r="I64" i="1"/>
  <c r="D64" i="1"/>
  <c r="A65" i="1"/>
  <c r="T65" i="1" s="1"/>
  <c r="B65" i="1"/>
  <c r="C65" i="1"/>
  <c r="I65" i="1"/>
  <c r="K65" i="1" s="1"/>
  <c r="D65" i="1"/>
  <c r="B12" i="1"/>
  <c r="C12" i="1"/>
  <c r="I12" i="1"/>
  <c r="D12" i="1"/>
  <c r="A12" i="1"/>
  <c r="U12" i="1" s="1"/>
  <c r="H12" i="1"/>
  <c r="G12" i="1"/>
  <c r="H13" i="1"/>
  <c r="G13" i="1"/>
  <c r="H14" i="1"/>
  <c r="G14" i="1"/>
  <c r="H15" i="1"/>
  <c r="G15" i="1"/>
  <c r="H16" i="1"/>
  <c r="G16" i="1"/>
  <c r="H17" i="1"/>
  <c r="G17" i="1"/>
  <c r="H18" i="1"/>
  <c r="G18" i="1"/>
  <c r="H19" i="1"/>
  <c r="G19" i="1"/>
  <c r="H20" i="1"/>
  <c r="G20" i="1"/>
  <c r="H21" i="1"/>
  <c r="G21" i="1"/>
  <c r="H22" i="1"/>
  <c r="G22" i="1"/>
  <c r="H23" i="1"/>
  <c r="G23" i="1"/>
  <c r="H24" i="1"/>
  <c r="G24" i="1"/>
  <c r="H25" i="1"/>
  <c r="G25" i="1"/>
  <c r="H26" i="1"/>
  <c r="G26" i="1"/>
  <c r="H27" i="1"/>
  <c r="G27" i="1"/>
  <c r="H28" i="1"/>
  <c r="G28" i="1"/>
  <c r="H29" i="1"/>
  <c r="G29" i="1"/>
  <c r="H30" i="1"/>
  <c r="G30" i="1"/>
  <c r="H31" i="1"/>
  <c r="G31" i="1"/>
  <c r="H32" i="1"/>
  <c r="G32" i="1"/>
  <c r="H33" i="1"/>
  <c r="G33" i="1"/>
  <c r="H34" i="1"/>
  <c r="G34" i="1"/>
  <c r="H35" i="1"/>
  <c r="G35" i="1"/>
  <c r="H36" i="1"/>
  <c r="G36" i="1"/>
  <c r="H37" i="1"/>
  <c r="G37" i="1"/>
  <c r="H38" i="1"/>
  <c r="G38" i="1"/>
  <c r="H39" i="1"/>
  <c r="H40" i="1"/>
  <c r="G40" i="1"/>
  <c r="H41" i="1"/>
  <c r="G41" i="1"/>
  <c r="H42" i="1"/>
  <c r="G42" i="1"/>
  <c r="H43" i="1"/>
  <c r="G43" i="1"/>
  <c r="H44" i="1"/>
  <c r="G44" i="1"/>
  <c r="H45" i="1"/>
  <c r="G45" i="1"/>
  <c r="H46" i="1"/>
  <c r="G46" i="1"/>
  <c r="H47" i="1"/>
  <c r="G47" i="1"/>
  <c r="H48" i="1"/>
  <c r="G48" i="1"/>
  <c r="H49" i="1"/>
  <c r="G49" i="1"/>
  <c r="H50" i="1"/>
  <c r="G50" i="1"/>
  <c r="H51" i="1"/>
  <c r="G51" i="1"/>
  <c r="H52" i="1"/>
  <c r="G52" i="1"/>
  <c r="H53" i="1"/>
  <c r="G53" i="1"/>
  <c r="H54" i="1"/>
  <c r="G54" i="1"/>
  <c r="H55" i="1"/>
  <c r="G55" i="1"/>
  <c r="H56" i="1"/>
  <c r="G56" i="1"/>
  <c r="H57" i="1"/>
  <c r="G57" i="1"/>
  <c r="H58" i="1"/>
  <c r="G58" i="1"/>
  <c r="H59" i="1"/>
  <c r="G59" i="1"/>
  <c r="H60" i="1"/>
  <c r="G60" i="1"/>
  <c r="H61" i="1"/>
  <c r="G61" i="1"/>
  <c r="H62" i="1"/>
  <c r="G62" i="1"/>
  <c r="H63" i="1"/>
  <c r="G63" i="1"/>
  <c r="H64" i="1"/>
  <c r="G64" i="1"/>
  <c r="H65" i="1"/>
  <c r="G65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J60" i="1"/>
  <c r="K42" i="1"/>
  <c r="K37" i="1"/>
  <c r="K35" i="1"/>
  <c r="K33" i="1"/>
  <c r="Q33" i="1" s="1"/>
  <c r="K18" i="1"/>
  <c r="K29" i="1"/>
  <c r="Q29" i="1" s="1"/>
  <c r="R29" i="1" s="1"/>
  <c r="W29" i="1" s="1"/>
  <c r="X29" i="1" s="1"/>
  <c r="J28" i="1"/>
  <c r="M28" i="1" s="1"/>
  <c r="N28" i="1"/>
  <c r="T19" i="1"/>
  <c r="J30" i="1"/>
  <c r="M30" i="1" s="1"/>
  <c r="N30" i="1" s="1"/>
  <c r="J35" i="1"/>
  <c r="M35" i="1" s="1"/>
  <c r="J18" i="1"/>
  <c r="M18" i="1" s="1"/>
  <c r="N18" i="1" s="1"/>
  <c r="AA18" i="1" s="1"/>
  <c r="T29" i="1"/>
  <c r="V33" i="1"/>
  <c r="T17" i="1"/>
  <c r="U64" i="1"/>
  <c r="T36" i="1"/>
  <c r="R33" i="1"/>
  <c r="W33" i="1" s="1"/>
  <c r="X33" i="1" s="1"/>
  <c r="Y49" i="1"/>
  <c r="Q28" i="1"/>
  <c r="R28" i="1" s="1"/>
  <c r="W28" i="1"/>
  <c r="X28" i="1" s="1"/>
  <c r="V65" i="1"/>
  <c r="T66" i="1"/>
  <c r="J33" i="1"/>
  <c r="L33" i="1"/>
  <c r="O33" i="1" s="1"/>
  <c r="S33" i="1"/>
  <c r="V17" i="1"/>
  <c r="U36" i="1"/>
  <c r="U34" i="1"/>
  <c r="V37" i="1"/>
  <c r="T53" i="1"/>
  <c r="F5" i="5"/>
  <c r="T54" i="1"/>
  <c r="U65" i="1"/>
  <c r="V54" i="1"/>
  <c r="V64" i="1"/>
  <c r="M55" i="1"/>
  <c r="N55" i="1" s="1"/>
  <c r="R52" i="1"/>
  <c r="W52" i="1" s="1"/>
  <c r="X52" i="1" s="1"/>
  <c r="Y35" i="1"/>
  <c r="Y34" i="1"/>
  <c r="Y28" i="1"/>
  <c r="Y18" i="1"/>
  <c r="N35" i="1"/>
  <c r="Y61" i="1"/>
  <c r="V63" i="1"/>
  <c r="U62" i="1"/>
  <c r="T61" i="1"/>
  <c r="T63" i="1"/>
  <c r="V55" i="1"/>
  <c r="U66" i="1"/>
  <c r="Y62" i="1"/>
  <c r="Q18" i="1"/>
  <c r="R18" i="1" s="1"/>
  <c r="W18" i="1" s="1"/>
  <c r="X18" i="1" s="1"/>
  <c r="M14" i="1"/>
  <c r="V12" i="1"/>
  <c r="V28" i="1"/>
  <c r="T28" i="1"/>
  <c r="T26" i="1"/>
  <c r="U26" i="1"/>
  <c r="V26" i="1"/>
  <c r="J21" i="1"/>
  <c r="Y21" i="1"/>
  <c r="U18" i="1"/>
  <c r="V18" i="1"/>
  <c r="T18" i="1"/>
  <c r="K17" i="1"/>
  <c r="Q17" i="1" s="1"/>
  <c r="R17" i="1" s="1"/>
  <c r="K16" i="1"/>
  <c r="V16" i="1"/>
  <c r="T16" i="1"/>
  <c r="K15" i="1"/>
  <c r="Q15" i="1" s="1"/>
  <c r="T15" i="1"/>
  <c r="U15" i="1"/>
  <c r="V15" i="1"/>
  <c r="T14" i="1"/>
  <c r="V14" i="1"/>
  <c r="J66" i="1"/>
  <c r="M66" i="1" s="1"/>
  <c r="N66" i="1" s="1"/>
  <c r="L14" i="1"/>
  <c r="O14" i="1" s="1"/>
  <c r="K14" i="1"/>
  <c r="T12" i="1"/>
  <c r="U28" i="1"/>
  <c r="T13" i="1"/>
  <c r="L60" i="1"/>
  <c r="O60" i="1"/>
  <c r="P60" i="1" s="1"/>
  <c r="M60" i="1"/>
  <c r="N60" i="1" s="1"/>
  <c r="T59" i="1"/>
  <c r="U59" i="1"/>
  <c r="U58" i="1"/>
  <c r="V58" i="1"/>
  <c r="T57" i="1"/>
  <c r="J56" i="1"/>
  <c r="K56" i="1"/>
  <c r="Q56" i="1" s="1"/>
  <c r="R56" i="1"/>
  <c r="W56" i="1" s="1"/>
  <c r="X56" i="1" s="1"/>
  <c r="T56" i="1"/>
  <c r="V56" i="1"/>
  <c r="K55" i="1"/>
  <c r="Q55" i="1"/>
  <c r="R55" i="1" s="1"/>
  <c r="W55" i="1"/>
  <c r="X55" i="1" s="1"/>
  <c r="L55" i="1"/>
  <c r="O55" i="1" s="1"/>
  <c r="P55" i="1"/>
  <c r="Y53" i="1"/>
  <c r="Y52" i="1"/>
  <c r="J52" i="1"/>
  <c r="L52" i="1"/>
  <c r="O52" i="1" s="1"/>
  <c r="P52" i="1" s="1"/>
  <c r="U52" i="1"/>
  <c r="V52" i="1"/>
  <c r="T52" i="1"/>
  <c r="V50" i="1"/>
  <c r="T50" i="1"/>
  <c r="U50" i="1"/>
  <c r="K49" i="1"/>
  <c r="Q49" i="1" s="1"/>
  <c r="R49" i="1"/>
  <c r="Z49" i="1" s="1"/>
  <c r="J49" i="1"/>
  <c r="M49" i="1"/>
  <c r="N49" i="1" s="1"/>
  <c r="AA49" i="1" s="1"/>
  <c r="T49" i="1"/>
  <c r="V49" i="1"/>
  <c r="U49" i="1"/>
  <c r="V48" i="1"/>
  <c r="U48" i="1"/>
  <c r="J47" i="1"/>
  <c r="M47" i="1" s="1"/>
  <c r="N47" i="1"/>
  <c r="T47" i="1"/>
  <c r="V47" i="1"/>
  <c r="U47" i="1"/>
  <c r="U46" i="1"/>
  <c r="V46" i="1"/>
  <c r="Q42" i="1"/>
  <c r="R42" i="1" s="1"/>
  <c r="W42" i="1" s="1"/>
  <c r="X42" i="1" s="1"/>
  <c r="Y42" i="1"/>
  <c r="J20" i="1"/>
  <c r="M20" i="1" s="1"/>
  <c r="N20" i="1"/>
  <c r="AA20" i="1" s="1"/>
  <c r="K20" i="1"/>
  <c r="Q20" i="1"/>
  <c r="R20" i="1" s="1"/>
  <c r="L20" i="1"/>
  <c r="O20" i="1" s="1"/>
  <c r="P20" i="1"/>
  <c r="Y20" i="1"/>
  <c r="Q35" i="1"/>
  <c r="R35" i="1" s="1"/>
  <c r="W35" i="1" s="1"/>
  <c r="X35" i="1" s="1"/>
  <c r="J65" i="1"/>
  <c r="M65" i="1" s="1"/>
  <c r="N65" i="1" s="1"/>
  <c r="Y65" i="1"/>
  <c r="Q65" i="1"/>
  <c r="R65" i="1" s="1"/>
  <c r="W65" i="1"/>
  <c r="X65" i="1" s="1"/>
  <c r="Y12" i="1"/>
  <c r="K57" i="1"/>
  <c r="Q57" i="1" s="1"/>
  <c r="R57" i="1" s="1"/>
  <c r="W57" i="1" s="1"/>
  <c r="X57" i="1" s="1"/>
  <c r="K24" i="1"/>
  <c r="Q24" i="1" s="1"/>
  <c r="R24" i="1"/>
  <c r="W24" i="1" s="1"/>
  <c r="X24" i="1" s="1"/>
  <c r="J24" i="1"/>
  <c r="M24" i="1"/>
  <c r="N24" i="1" s="1"/>
  <c r="Y24" i="1"/>
  <c r="L24" i="1"/>
  <c r="O24" i="1"/>
  <c r="P24" i="1" s="1"/>
  <c r="Y59" i="1"/>
  <c r="K50" i="1"/>
  <c r="Q50" i="1" s="1"/>
  <c r="R50" i="1" s="1"/>
  <c r="W50" i="1" s="1"/>
  <c r="X50" i="1" s="1"/>
  <c r="Y63" i="1"/>
  <c r="K54" i="1"/>
  <c r="Q54" i="1" s="1"/>
  <c r="R54" i="1"/>
  <c r="W54" i="1" s="1"/>
  <c r="X54" i="1" s="1"/>
  <c r="Y45" i="1"/>
  <c r="J45" i="1"/>
  <c r="K45" i="1"/>
  <c r="Q45" i="1" s="1"/>
  <c r="J22" i="1"/>
  <c r="M22" i="1" s="1"/>
  <c r="Y22" i="1"/>
  <c r="K22" i="1"/>
  <c r="Q22" i="1" s="1"/>
  <c r="R22" i="1" s="1"/>
  <c r="Y55" i="1"/>
  <c r="Q37" i="1"/>
  <c r="R37" i="1" s="1"/>
  <c r="W37" i="1" s="1"/>
  <c r="X37" i="1" s="1"/>
  <c r="Y36" i="1"/>
  <c r="Y30" i="1"/>
  <c r="K64" i="1"/>
  <c r="Q64" i="1" s="1"/>
  <c r="R64" i="1" s="1"/>
  <c r="Y64" i="1"/>
  <c r="Y27" i="1"/>
  <c r="J23" i="1"/>
  <c r="M23" i="1" s="1"/>
  <c r="N23" i="1" s="1"/>
  <c r="J62" i="1"/>
  <c r="M62" i="1"/>
  <c r="N62" i="1" s="1"/>
  <c r="K62" i="1"/>
  <c r="Q62" i="1" s="1"/>
  <c r="R62" i="1" s="1"/>
  <c r="L62" i="1"/>
  <c r="O62" i="1"/>
  <c r="P62" i="1" s="1"/>
  <c r="Y44" i="1"/>
  <c r="Y47" i="1"/>
  <c r="N36" i="1"/>
  <c r="U51" i="1"/>
  <c r="V51" i="1"/>
  <c r="V45" i="1"/>
  <c r="U45" i="1"/>
  <c r="T45" i="1"/>
  <c r="U43" i="1"/>
  <c r="T43" i="1"/>
  <c r="T41" i="1"/>
  <c r="U41" i="1"/>
  <c r="V41" i="1"/>
  <c r="V39" i="1"/>
  <c r="V32" i="1"/>
  <c r="U32" i="1"/>
  <c r="T32" i="1"/>
  <c r="U27" i="1"/>
  <c r="T27" i="1"/>
  <c r="U25" i="1"/>
  <c r="V25" i="1"/>
  <c r="U21" i="1"/>
  <c r="V21" i="1"/>
  <c r="J54" i="1"/>
  <c r="K60" i="1"/>
  <c r="Q60" i="1" s="1"/>
  <c r="S60" i="1" s="1"/>
  <c r="J42" i="1"/>
  <c r="J50" i="1"/>
  <c r="Y33" i="1"/>
  <c r="J64" i="1"/>
  <c r="Y60" i="1"/>
  <c r="U57" i="1"/>
  <c r="V61" i="1"/>
  <c r="V59" i="1"/>
  <c r="V43" i="1"/>
  <c r="Y37" i="1"/>
  <c r="T30" i="1"/>
  <c r="T23" i="1"/>
  <c r="T25" i="1"/>
  <c r="V23" i="1"/>
  <c r="V60" i="1"/>
  <c r="T60" i="1"/>
  <c r="T44" i="1"/>
  <c r="U44" i="1"/>
  <c r="U40" i="1"/>
  <c r="V40" i="1"/>
  <c r="T38" i="1"/>
  <c r="V38" i="1"/>
  <c r="J37" i="1"/>
  <c r="M37" i="1"/>
  <c r="N37" i="1" s="1"/>
  <c r="T31" i="1"/>
  <c r="V31" i="1"/>
  <c r="U31" i="1"/>
  <c r="T24" i="1"/>
  <c r="T22" i="1"/>
  <c r="T20" i="1"/>
  <c r="M33" i="1"/>
  <c r="N33" i="1"/>
  <c r="AA33" i="1" s="1"/>
  <c r="L28" i="1"/>
  <c r="O28" i="1" s="1"/>
  <c r="P28" i="1" s="1"/>
  <c r="AA28" i="1"/>
  <c r="M21" i="1"/>
  <c r="N21" i="1" s="1"/>
  <c r="M52" i="1"/>
  <c r="N52" i="1" s="1"/>
  <c r="M56" i="1"/>
  <c r="N56" i="1" s="1"/>
  <c r="AA56" i="1" s="1"/>
  <c r="Z28" i="1"/>
  <c r="L49" i="1"/>
  <c r="O49" i="1" s="1"/>
  <c r="P49" i="1" s="1"/>
  <c r="S20" i="1"/>
  <c r="L65" i="1"/>
  <c r="O65" i="1" s="1"/>
  <c r="S65" i="1" s="1"/>
  <c r="Z35" i="1"/>
  <c r="S55" i="1"/>
  <c r="L47" i="1"/>
  <c r="O47" i="1" s="1"/>
  <c r="P47" i="1"/>
  <c r="AA35" i="1"/>
  <c r="R15" i="1"/>
  <c r="M54" i="1"/>
  <c r="N54" i="1" s="1"/>
  <c r="L54" i="1"/>
  <c r="O54" i="1" s="1"/>
  <c r="S54" i="1" s="1"/>
  <c r="M64" i="1"/>
  <c r="N64" i="1" s="1"/>
  <c r="AA64" i="1" s="1"/>
  <c r="L64" i="1"/>
  <c r="O64" i="1" s="1"/>
  <c r="L50" i="1"/>
  <c r="O50" i="1" s="1"/>
  <c r="P50" i="1" s="1"/>
  <c r="M50" i="1"/>
  <c r="N50" i="1" s="1"/>
  <c r="AA50" i="1" s="1"/>
  <c r="Z50" i="1"/>
  <c r="P33" i="1"/>
  <c r="S28" i="1"/>
  <c r="S47" i="1"/>
  <c r="W49" i="1"/>
  <c r="X49" i="1" s="1"/>
  <c r="W15" i="1"/>
  <c r="X15" i="1" s="1"/>
  <c r="AA54" i="1"/>
  <c r="P64" i="1"/>
  <c r="AA37" i="1"/>
  <c r="W64" i="1"/>
  <c r="X64" i="1" s="1"/>
  <c r="N22" i="1"/>
  <c r="AA22" i="1" s="1"/>
  <c r="L45" i="1"/>
  <c r="O45" i="1"/>
  <c r="P45" i="1" s="1"/>
  <c r="S24" i="1"/>
  <c r="J58" i="1"/>
  <c r="M58" i="1" s="1"/>
  <c r="N58" i="1"/>
  <c r="K53" i="1"/>
  <c r="Q53" i="1"/>
  <c r="R53" i="1" s="1"/>
  <c r="J53" i="1"/>
  <c r="M53" i="1"/>
  <c r="N53" i="1" s="1"/>
  <c r="AA53" i="1" s="1"/>
  <c r="L53" i="1"/>
  <c r="O53" i="1" s="1"/>
  <c r="P53" i="1"/>
  <c r="Y51" i="1"/>
  <c r="J51" i="1"/>
  <c r="K51" i="1"/>
  <c r="Q51" i="1"/>
  <c r="J48" i="1"/>
  <c r="K48" i="1"/>
  <c r="Q48" i="1"/>
  <c r="R48" i="1" s="1"/>
  <c r="Y48" i="1"/>
  <c r="K43" i="1"/>
  <c r="Q43" i="1"/>
  <c r="S43" i="1" s="1"/>
  <c r="J43" i="1"/>
  <c r="M43" i="1"/>
  <c r="Y43" i="1"/>
  <c r="L43" i="1"/>
  <c r="O43" i="1"/>
  <c r="K40" i="1"/>
  <c r="Q40" i="1" s="1"/>
  <c r="L40" i="1"/>
  <c r="O40" i="1" s="1"/>
  <c r="P40" i="1"/>
  <c r="K31" i="1"/>
  <c r="Q31" i="1"/>
  <c r="S31" i="1" s="1"/>
  <c r="J31" i="1"/>
  <c r="M31" i="1"/>
  <c r="J25" i="1"/>
  <c r="M25" i="1" s="1"/>
  <c r="N25" i="1"/>
  <c r="J16" i="1"/>
  <c r="Y16" i="1"/>
  <c r="J13" i="1"/>
  <c r="L13" i="1" s="1"/>
  <c r="Y13" i="1"/>
  <c r="S49" i="1"/>
  <c r="R60" i="1"/>
  <c r="L37" i="1"/>
  <c r="O37" i="1"/>
  <c r="L23" i="1"/>
  <c r="O23" i="1" s="1"/>
  <c r="P23" i="1" s="1"/>
  <c r="K13" i="1"/>
  <c r="Q13" i="1"/>
  <c r="J40" i="1"/>
  <c r="M40" i="1"/>
  <c r="L42" i="1"/>
  <c r="O42" i="1"/>
  <c r="M42" i="1"/>
  <c r="N42" i="1"/>
  <c r="AA42" i="1" s="1"/>
  <c r="L25" i="1"/>
  <c r="O25" i="1" s="1"/>
  <c r="P25" i="1"/>
  <c r="K25" i="1"/>
  <c r="Q25" i="1"/>
  <c r="Y58" i="1"/>
  <c r="K58" i="1"/>
  <c r="Q58" i="1" s="1"/>
  <c r="R58" i="1" s="1"/>
  <c r="AA62" i="1"/>
  <c r="N27" i="1"/>
  <c r="W20" i="1"/>
  <c r="X20" i="1" s="1"/>
  <c r="Z20" i="1"/>
  <c r="S52" i="1"/>
  <c r="AA55" i="1"/>
  <c r="Z55" i="1"/>
  <c r="P42" i="1"/>
  <c r="R13" i="1"/>
  <c r="W13" i="1" s="1"/>
  <c r="X13" i="1" s="1"/>
  <c r="S53" i="1"/>
  <c r="S25" i="1"/>
  <c r="P37" i="1"/>
  <c r="M13" i="1"/>
  <c r="N13" i="1" s="1"/>
  <c r="AA13" i="1" s="1"/>
  <c r="O13" i="1"/>
  <c r="P13" i="1" s="1"/>
  <c r="L31" i="1"/>
  <c r="O31" i="1" s="1"/>
  <c r="P31" i="1"/>
  <c r="S40" i="1"/>
  <c r="R51" i="1"/>
  <c r="L58" i="1"/>
  <c r="O58" i="1" s="1"/>
  <c r="P58" i="1"/>
  <c r="S13" i="1"/>
  <c r="W51" i="1" l="1"/>
  <c r="X51" i="1" s="1"/>
  <c r="Z51" i="1"/>
  <c r="W58" i="1"/>
  <c r="X58" i="1" s="1"/>
  <c r="Z58" i="1"/>
  <c r="W60" i="1"/>
  <c r="X60" i="1" s="1"/>
  <c r="Z60" i="1"/>
  <c r="AA25" i="1"/>
  <c r="W48" i="1"/>
  <c r="X48" i="1" s="1"/>
  <c r="Z48" i="1"/>
  <c r="M51" i="1"/>
  <c r="N51" i="1" s="1"/>
  <c r="AA51" i="1" s="1"/>
  <c r="L51" i="1"/>
  <c r="O51" i="1" s="1"/>
  <c r="P51" i="1" s="1"/>
  <c r="W53" i="1"/>
  <c r="X53" i="1" s="1"/>
  <c r="Z53" i="1"/>
  <c r="AA58" i="1"/>
  <c r="AA52" i="1"/>
  <c r="Z52" i="1"/>
  <c r="W22" i="1"/>
  <c r="X22" i="1" s="1"/>
  <c r="Z22" i="1"/>
  <c r="N43" i="1"/>
  <c r="N31" i="1"/>
  <c r="AA31" i="1" s="1"/>
  <c r="J67" i="1"/>
  <c r="M67" i="1" s="1"/>
  <c r="N67" i="1" s="1"/>
  <c r="K67" i="1"/>
  <c r="Q67" i="1" s="1"/>
  <c r="Y67" i="1"/>
  <c r="Z13" i="1"/>
  <c r="S58" i="1"/>
  <c r="AA60" i="1"/>
  <c r="Z42" i="1"/>
  <c r="M16" i="1"/>
  <c r="N16" i="1" s="1"/>
  <c r="L16" i="1"/>
  <c r="O16" i="1" s="1"/>
  <c r="M48" i="1"/>
  <c r="N48" i="1" s="1"/>
  <c r="AA48" i="1" s="1"/>
  <c r="L48" i="1"/>
  <c r="O48" i="1" s="1"/>
  <c r="P48" i="1" s="1"/>
  <c r="Z64" i="1"/>
  <c r="P54" i="1"/>
  <c r="S50" i="1"/>
  <c r="P65" i="1"/>
  <c r="W62" i="1"/>
  <c r="X62" i="1" s="1"/>
  <c r="Z62" i="1"/>
  <c r="S45" i="1"/>
  <c r="AA65" i="1"/>
  <c r="Z65" i="1"/>
  <c r="W17" i="1"/>
  <c r="X17" i="1" s="1"/>
  <c r="W45" i="1"/>
  <c r="X45" i="1" s="1"/>
  <c r="K46" i="1"/>
  <c r="Q46" i="1" s="1"/>
  <c r="Y46" i="1"/>
  <c r="K44" i="1"/>
  <c r="Q44" i="1" s="1"/>
  <c r="J44" i="1"/>
  <c r="T42" i="1"/>
  <c r="U42" i="1"/>
  <c r="V42" i="1"/>
  <c r="K41" i="1"/>
  <c r="Q41" i="1" s="1"/>
  <c r="J41" i="1"/>
  <c r="M41" i="1" s="1"/>
  <c r="N41" i="1" s="1"/>
  <c r="K39" i="1"/>
  <c r="Q39" i="1" s="1"/>
  <c r="Y39" i="1"/>
  <c r="K38" i="1"/>
  <c r="Q38" i="1" s="1"/>
  <c r="J38" i="1"/>
  <c r="Y38" i="1"/>
  <c r="T35" i="1"/>
  <c r="U35" i="1"/>
  <c r="V35" i="1"/>
  <c r="K34" i="1"/>
  <c r="Q34" i="1" s="1"/>
  <c r="J34" i="1"/>
  <c r="M34" i="1" s="1"/>
  <c r="N34" i="1" s="1"/>
  <c r="T33" i="1"/>
  <c r="U33" i="1"/>
  <c r="Y32" i="1"/>
  <c r="J32" i="1"/>
  <c r="V30" i="1"/>
  <c r="U30" i="1"/>
  <c r="K26" i="1"/>
  <c r="Q26" i="1" s="1"/>
  <c r="Y23" i="1"/>
  <c r="K23" i="1"/>
  <c r="Q23" i="1" s="1"/>
  <c r="K21" i="1"/>
  <c r="Q21" i="1" s="1"/>
  <c r="L21" i="1"/>
  <c r="O21" i="1" s="1"/>
  <c r="P21" i="1" s="1"/>
  <c r="K19" i="1"/>
  <c r="Q19" i="1" s="1"/>
  <c r="Y19" i="1"/>
  <c r="N14" i="1"/>
  <c r="Y66" i="1"/>
  <c r="K66" i="1"/>
  <c r="Q66" i="1" s="1"/>
  <c r="S22" i="1"/>
  <c r="R43" i="1"/>
  <c r="R40" i="1"/>
  <c r="R31" i="1"/>
  <c r="S37" i="1"/>
  <c r="R25" i="1"/>
  <c r="S42" i="1"/>
  <c r="Y31" i="1"/>
  <c r="L27" i="1"/>
  <c r="O27" i="1" s="1"/>
  <c r="P27" i="1" s="1"/>
  <c r="N40" i="1"/>
  <c r="AA40" i="1" s="1"/>
  <c r="Z18" i="1"/>
  <c r="P16" i="1"/>
  <c r="P43" i="1"/>
  <c r="M45" i="1"/>
  <c r="N45" i="1" s="1"/>
  <c r="AA45" i="1" s="1"/>
  <c r="L22" i="1"/>
  <c r="O22" i="1" s="1"/>
  <c r="P22" i="1" s="1"/>
  <c r="Z37" i="1"/>
  <c r="S64" i="1"/>
  <c r="Z54" i="1"/>
  <c r="Z56" i="1"/>
  <c r="S35" i="1"/>
  <c r="AA24" i="1"/>
  <c r="Z24" i="1"/>
  <c r="S62" i="1"/>
  <c r="L34" i="1"/>
  <c r="O34" i="1" s="1"/>
  <c r="P34" i="1" s="1"/>
  <c r="Z33" i="1"/>
  <c r="L66" i="1"/>
  <c r="O66" i="1" s="1"/>
  <c r="P66" i="1" s="1"/>
  <c r="U20" i="1"/>
  <c r="V22" i="1"/>
  <c r="V24" i="1"/>
  <c r="U39" i="1"/>
  <c r="J19" i="1"/>
  <c r="L36" i="1"/>
  <c r="O36" i="1" s="1"/>
  <c r="P36" i="1" s="1"/>
  <c r="Y14" i="1"/>
  <c r="K32" i="1"/>
  <c r="Q32" i="1" s="1"/>
  <c r="K27" i="1"/>
  <c r="Q27" i="1" s="1"/>
  <c r="Y26" i="1"/>
  <c r="J26" i="1"/>
  <c r="M26" i="1" s="1"/>
  <c r="N26" i="1" s="1"/>
  <c r="Y41" i="1"/>
  <c r="J39" i="1"/>
  <c r="M39" i="1" s="1"/>
  <c r="N39" i="1" s="1"/>
  <c r="J17" i="1"/>
  <c r="Q14" i="1"/>
  <c r="S14" i="1" s="1"/>
  <c r="P14" i="1"/>
  <c r="J15" i="1"/>
  <c r="M15" i="1" s="1"/>
  <c r="N15" i="1" s="1"/>
  <c r="AA15" i="1" s="1"/>
  <c r="Q16" i="1"/>
  <c r="J46" i="1"/>
  <c r="M46" i="1" s="1"/>
  <c r="N46" i="1" s="1"/>
  <c r="Y29" i="1"/>
  <c r="U37" i="1"/>
  <c r="U13" i="1"/>
  <c r="U67" i="1"/>
  <c r="K36" i="1"/>
  <c r="Q36" i="1" s="1"/>
  <c r="J29" i="1"/>
  <c r="M29" i="1" s="1"/>
  <c r="N29" i="1" s="1"/>
  <c r="AA29" i="1" s="1"/>
  <c r="V67" i="1"/>
  <c r="J12" i="1"/>
  <c r="K12" i="1"/>
  <c r="Q12" i="1" s="1"/>
  <c r="K63" i="1"/>
  <c r="Q63" i="1" s="1"/>
  <c r="J63" i="1"/>
  <c r="M63" i="1" s="1"/>
  <c r="N63" i="1" s="1"/>
  <c r="L63" i="1"/>
  <c r="O63" i="1" s="1"/>
  <c r="P63" i="1" s="1"/>
  <c r="T62" i="1"/>
  <c r="V62" i="1"/>
  <c r="J61" i="1"/>
  <c r="M61" i="1" s="1"/>
  <c r="N61" i="1" s="1"/>
  <c r="K61" i="1"/>
  <c r="Q61" i="1" s="1"/>
  <c r="L61" i="1"/>
  <c r="O61" i="1" s="1"/>
  <c r="P61" i="1" s="1"/>
  <c r="K59" i="1"/>
  <c r="Q59" i="1" s="1"/>
  <c r="J59" i="1"/>
  <c r="J57" i="1"/>
  <c r="Y57" i="1"/>
  <c r="Y56" i="1"/>
  <c r="L56" i="1"/>
  <c r="O56" i="1" s="1"/>
  <c r="U55" i="1"/>
  <c r="T55" i="1"/>
  <c r="V53" i="1"/>
  <c r="U53" i="1"/>
  <c r="R47" i="1"/>
  <c r="L35" i="1"/>
  <c r="O35" i="1" s="1"/>
  <c r="P35" i="1" s="1"/>
  <c r="T34" i="1"/>
  <c r="V34" i="1"/>
  <c r="K30" i="1"/>
  <c r="Q30" i="1" s="1"/>
  <c r="L30" i="1"/>
  <c r="O30" i="1" s="1"/>
  <c r="P30" i="1" s="1"/>
  <c r="U29" i="1"/>
  <c r="V29" i="1"/>
  <c r="V19" i="1"/>
  <c r="U19" i="1"/>
  <c r="L18" i="1"/>
  <c r="O18" i="1" s="1"/>
  <c r="W47" i="1" l="1"/>
  <c r="X47" i="1" s="1"/>
  <c r="Z47" i="1"/>
  <c r="M57" i="1"/>
  <c r="N57" i="1" s="1"/>
  <c r="L57" i="1"/>
  <c r="O57" i="1" s="1"/>
  <c r="R59" i="1"/>
  <c r="R61" i="1"/>
  <c r="S61" i="1"/>
  <c r="R63" i="1"/>
  <c r="S63" i="1"/>
  <c r="P18" i="1"/>
  <c r="S18" i="1"/>
  <c r="R30" i="1"/>
  <c r="S30" i="1"/>
  <c r="M12" i="1"/>
  <c r="N12" i="1" s="1"/>
  <c r="L12" i="1"/>
  <c r="O12" i="1" s="1"/>
  <c r="P12" i="1" s="1"/>
  <c r="R27" i="1"/>
  <c r="S27" i="1"/>
  <c r="Y6" i="1"/>
  <c r="E22" i="4" s="1"/>
  <c r="M19" i="1"/>
  <c r="N19" i="1" s="1"/>
  <c r="L19" i="1"/>
  <c r="O19" i="1" s="1"/>
  <c r="P19" i="1" s="1"/>
  <c r="Z29" i="1"/>
  <c r="W40" i="1"/>
  <c r="X40" i="1" s="1"/>
  <c r="Z40" i="1"/>
  <c r="R23" i="1"/>
  <c r="S23" i="1"/>
  <c r="L26" i="1"/>
  <c r="O26" i="1" s="1"/>
  <c r="P26" i="1" s="1"/>
  <c r="L29" i="1"/>
  <c r="O29" i="1" s="1"/>
  <c r="R34" i="1"/>
  <c r="S34" i="1"/>
  <c r="R38" i="1"/>
  <c r="R39" i="1"/>
  <c r="R44" i="1"/>
  <c r="R46" i="1"/>
  <c r="Z45" i="1"/>
  <c r="S48" i="1"/>
  <c r="Z15" i="1"/>
  <c r="P56" i="1"/>
  <c r="S56" i="1"/>
  <c r="M59" i="1"/>
  <c r="N59" i="1" s="1"/>
  <c r="AA59" i="1" s="1"/>
  <c r="L59" i="1"/>
  <c r="O59" i="1" s="1"/>
  <c r="P59" i="1" s="1"/>
  <c r="AA61" i="1"/>
  <c r="AA63" i="1"/>
  <c r="R12" i="1"/>
  <c r="S12" i="1"/>
  <c r="R36" i="1"/>
  <c r="S36" i="1"/>
  <c r="S16" i="1"/>
  <c r="M17" i="1"/>
  <c r="N17" i="1" s="1"/>
  <c r="L17" i="1"/>
  <c r="O17" i="1" s="1"/>
  <c r="R32" i="1"/>
  <c r="L15" i="1"/>
  <c r="O15" i="1" s="1"/>
  <c r="L39" i="1"/>
  <c r="O39" i="1" s="1"/>
  <c r="P39" i="1" s="1"/>
  <c r="L46" i="1"/>
  <c r="O46" i="1" s="1"/>
  <c r="P46" i="1" s="1"/>
  <c r="R14" i="1"/>
  <c r="W25" i="1"/>
  <c r="X25" i="1" s="1"/>
  <c r="Z25" i="1"/>
  <c r="W31" i="1"/>
  <c r="X31" i="1" s="1"/>
  <c r="Z31" i="1"/>
  <c r="W43" i="1"/>
  <c r="X43" i="1" s="1"/>
  <c r="Z43" i="1"/>
  <c r="R66" i="1"/>
  <c r="S66" i="1"/>
  <c r="AA14" i="1"/>
  <c r="R19" i="1"/>
  <c r="S19" i="1"/>
  <c r="R21" i="1"/>
  <c r="S21" i="1"/>
  <c r="R26" i="1"/>
  <c r="S26" i="1"/>
  <c r="M32" i="1"/>
  <c r="N32" i="1" s="1"/>
  <c r="AA32" i="1" s="1"/>
  <c r="L32" i="1"/>
  <c r="O32" i="1" s="1"/>
  <c r="P32" i="1" s="1"/>
  <c r="AA34" i="1"/>
  <c r="M38" i="1"/>
  <c r="N38" i="1" s="1"/>
  <c r="AA38" i="1" s="1"/>
  <c r="L38" i="1"/>
  <c r="O38" i="1" s="1"/>
  <c r="P38" i="1" s="1"/>
  <c r="L41" i="1"/>
  <c r="O41" i="1" s="1"/>
  <c r="P41" i="1" s="1"/>
  <c r="R41" i="1"/>
  <c r="AA41" i="1" s="1"/>
  <c r="M44" i="1"/>
  <c r="N44" i="1" s="1"/>
  <c r="AA44" i="1" s="1"/>
  <c r="L44" i="1"/>
  <c r="O44" i="1" s="1"/>
  <c r="P44" i="1" s="1"/>
  <c r="AA47" i="1"/>
  <c r="S51" i="1"/>
  <c r="L67" i="1"/>
  <c r="O67" i="1" s="1"/>
  <c r="P67" i="1" s="1"/>
  <c r="R67" i="1"/>
  <c r="R16" i="1"/>
  <c r="AA43" i="1"/>
  <c r="W66" i="1" l="1"/>
  <c r="X66" i="1" s="1"/>
  <c r="Z66" i="1"/>
  <c r="AA66" i="1"/>
  <c r="P15" i="1"/>
  <c r="S15" i="1"/>
  <c r="S32" i="1"/>
  <c r="AA17" i="1"/>
  <c r="Z17" i="1"/>
  <c r="S46" i="1"/>
  <c r="S44" i="1"/>
  <c r="W39" i="1"/>
  <c r="X39" i="1" s="1"/>
  <c r="Z39" i="1"/>
  <c r="W38" i="1"/>
  <c r="X38" i="1" s="1"/>
  <c r="Z38" i="1"/>
  <c r="W34" i="1"/>
  <c r="X34" i="1" s="1"/>
  <c r="Z34" i="1"/>
  <c r="W23" i="1"/>
  <c r="X23" i="1" s="1"/>
  <c r="Z23" i="1"/>
  <c r="AA23" i="1"/>
  <c r="W27" i="1"/>
  <c r="X27" i="1" s="1"/>
  <c r="Z27" i="1"/>
  <c r="AA27" i="1"/>
  <c r="AA39" i="1"/>
  <c r="S59" i="1"/>
  <c r="P57" i="1"/>
  <c r="S57" i="1"/>
  <c r="Z67" i="1"/>
  <c r="W67" i="1"/>
  <c r="X67" i="1" s="1"/>
  <c r="Z41" i="1"/>
  <c r="W41" i="1"/>
  <c r="X41" i="1" s="1"/>
  <c r="W16" i="1"/>
  <c r="X16" i="1" s="1"/>
  <c r="Z16" i="1"/>
  <c r="S67" i="1"/>
  <c r="AA16" i="1"/>
  <c r="S41" i="1"/>
  <c r="Z26" i="1"/>
  <c r="W26" i="1"/>
  <c r="X26" i="1" s="1"/>
  <c r="W21" i="1"/>
  <c r="X21" i="1" s="1"/>
  <c r="Z21" i="1"/>
  <c r="AA21" i="1"/>
  <c r="Z19" i="1"/>
  <c r="W19" i="1"/>
  <c r="X19" i="1" s="1"/>
  <c r="W14" i="1"/>
  <c r="X14" i="1" s="1"/>
  <c r="Z14" i="1"/>
  <c r="Z32" i="1"/>
  <c r="W32" i="1"/>
  <c r="X32" i="1" s="1"/>
  <c r="P17" i="1"/>
  <c r="S17" i="1"/>
  <c r="S6" i="1" s="1"/>
  <c r="W36" i="1"/>
  <c r="X36" i="1" s="1"/>
  <c r="Z36" i="1"/>
  <c r="AA36" i="1"/>
  <c r="W12" i="1"/>
  <c r="Z12" i="1"/>
  <c r="AA67" i="1"/>
  <c r="W46" i="1"/>
  <c r="X46" i="1" s="1"/>
  <c r="Z46" i="1"/>
  <c r="W44" i="1"/>
  <c r="X44" i="1" s="1"/>
  <c r="Z44" i="1"/>
  <c r="S39" i="1"/>
  <c r="S38" i="1"/>
  <c r="P29" i="1"/>
  <c r="S29" i="1"/>
  <c r="AA19" i="1"/>
  <c r="AA26" i="1"/>
  <c r="AA46" i="1"/>
  <c r="AA12" i="1"/>
  <c r="Z30" i="1"/>
  <c r="W30" i="1"/>
  <c r="X30" i="1" s="1"/>
  <c r="AA30" i="1"/>
  <c r="Z63" i="1"/>
  <c r="W63" i="1"/>
  <c r="X63" i="1" s="1"/>
  <c r="Z61" i="1"/>
  <c r="W61" i="1"/>
  <c r="X61" i="1" s="1"/>
  <c r="W59" i="1"/>
  <c r="X59" i="1" s="1"/>
  <c r="Z59" i="1"/>
  <c r="AA57" i="1"/>
  <c r="Z57" i="1"/>
  <c r="Z6" i="1" l="1"/>
  <c r="E23" i="4" s="1"/>
  <c r="AA6" i="1"/>
  <c r="E24" i="4" s="1"/>
  <c r="X12" i="1"/>
  <c r="X6" i="1" s="1"/>
  <c r="E21" i="4" s="1"/>
  <c r="W6" i="1"/>
  <c r="E20" i="4" s="1"/>
</calcChain>
</file>

<file path=xl/sharedStrings.xml><?xml version="1.0" encoding="utf-8"?>
<sst xmlns="http://schemas.openxmlformats.org/spreadsheetml/2006/main" count="198" uniqueCount="142">
  <si>
    <t>Teilnummer</t>
    <phoneticPr fontId="2" type="noConversion"/>
  </si>
  <si>
    <t>Bezeichnung</t>
  </si>
  <si>
    <t>Teil 1</t>
  </si>
  <si>
    <t>Teil 2</t>
  </si>
  <si>
    <t>Teil 3</t>
  </si>
  <si>
    <t>Teil 4</t>
  </si>
  <si>
    <t>Teil 5</t>
  </si>
  <si>
    <t>Teil 6</t>
  </si>
  <si>
    <t>Teil 7</t>
  </si>
  <si>
    <t>Teil 8</t>
  </si>
  <si>
    <t>Teil 9</t>
  </si>
  <si>
    <t>Teil 10</t>
  </si>
  <si>
    <t>Teil 11</t>
  </si>
  <si>
    <t>Teil 12</t>
  </si>
  <si>
    <t>Teil 13</t>
  </si>
  <si>
    <t>Teil 14</t>
  </si>
  <si>
    <t>Teil 15</t>
  </si>
  <si>
    <t>Teil 16</t>
  </si>
  <si>
    <t>Teil 17</t>
  </si>
  <si>
    <t>Teil 18</t>
  </si>
  <si>
    <t>Teil 19</t>
  </si>
  <si>
    <t>Teil 20</t>
  </si>
  <si>
    <t>Teil 21</t>
  </si>
  <si>
    <t>Teil 22</t>
  </si>
  <si>
    <t>Teil 23</t>
  </si>
  <si>
    <t>Teil 24</t>
  </si>
  <si>
    <t>Teil 25</t>
  </si>
  <si>
    <t>Teil 26</t>
  </si>
  <si>
    <t>Teil 27</t>
  </si>
  <si>
    <t>Teil 28</t>
  </si>
  <si>
    <t>Teil 29</t>
  </si>
  <si>
    <t>Teil 30</t>
  </si>
  <si>
    <t>Teil 31</t>
  </si>
  <si>
    <t>Teil 32</t>
  </si>
  <si>
    <t>Teil 33</t>
  </si>
  <si>
    <t>Teil 34</t>
  </si>
  <si>
    <t>Teil 35</t>
  </si>
  <si>
    <t>Teil 36</t>
  </si>
  <si>
    <t>Teil 37</t>
  </si>
  <si>
    <t>Teil 38</t>
  </si>
  <si>
    <t>Teil 39</t>
  </si>
  <si>
    <t>Teil 40</t>
  </si>
  <si>
    <t>Teil 41</t>
  </si>
  <si>
    <t>Teil 42</t>
  </si>
  <si>
    <t>Teil 43</t>
  </si>
  <si>
    <t>Teil 44</t>
  </si>
  <si>
    <t>Teil 45</t>
  </si>
  <si>
    <t>Teil 46</t>
  </si>
  <si>
    <t>Teil 47</t>
  </si>
  <si>
    <t>Teil 48</t>
  </si>
  <si>
    <t>Teil 49</t>
  </si>
  <si>
    <t>Teil 50</t>
  </si>
  <si>
    <t>Teil 51</t>
  </si>
  <si>
    <t>Teil 52</t>
  </si>
  <si>
    <t>Teil 53</t>
  </si>
  <si>
    <t>Teil 54</t>
  </si>
  <si>
    <t>Teil 55</t>
  </si>
  <si>
    <t>Teil 56</t>
  </si>
  <si>
    <t>Umrüsthäufigkeit
pro Tag</t>
  </si>
  <si>
    <t>Produktionszyklus
(Tage)</t>
  </si>
  <si>
    <t>Summe</t>
  </si>
  <si>
    <t>Durch-schnitt</t>
  </si>
  <si>
    <t>Materialfluss in 
Behälter pro Tag</t>
  </si>
  <si>
    <t>Stück</t>
  </si>
  <si>
    <t>Behälter</t>
  </si>
  <si>
    <t>Tage</t>
  </si>
  <si>
    <t>Faktor</t>
  </si>
  <si>
    <t>1 / Tag</t>
  </si>
  <si>
    <t>Stück pro Monat</t>
  </si>
  <si>
    <t>Stück pro Tag</t>
  </si>
  <si>
    <t>Behälter pro Tag</t>
  </si>
  <si>
    <t>Anzahl Behälter</t>
  </si>
  <si>
    <t>Monatsverbrauch</t>
  </si>
  <si>
    <t>Behältergröße</t>
  </si>
  <si>
    <t>Wiederbeschaffungs-zeit (WBZ)</t>
  </si>
  <si>
    <t>Flexibilität</t>
  </si>
  <si>
    <t>Sicherheitsbestand</t>
  </si>
  <si>
    <t>Produktionszyklus Soll</t>
  </si>
  <si>
    <t>Tagesverbrauch</t>
  </si>
  <si>
    <t xml:space="preserve">Losgröße  </t>
  </si>
  <si>
    <t>Bestellbestand</t>
  </si>
  <si>
    <t xml:space="preserve">Sicherheitsbestand
 </t>
  </si>
  <si>
    <t>Lean-Kennzahlen</t>
  </si>
  <si>
    <t>Durchschnittlicher 
Bestand (Stück)</t>
  </si>
  <si>
    <t>Umschlagsdauer</t>
  </si>
  <si>
    <t xml:space="preserve">Losgröße
 </t>
  </si>
  <si>
    <t>Regal-Größe</t>
  </si>
  <si>
    <t>Arbeitstage pro Monat</t>
  </si>
  <si>
    <t>Zielwert</t>
  </si>
  <si>
    <t xml:space="preserve">Bestellbestand
</t>
  </si>
  <si>
    <t>KANBAN-Steuerparameter</t>
  </si>
  <si>
    <t xml:space="preserve">     Auslegung der 
     Kanban-Parameter</t>
  </si>
  <si>
    <t>Teile-Verbrauchsdaten</t>
  </si>
  <si>
    <t>Zielewerte</t>
  </si>
  <si>
    <r>
      <t>SOLL</t>
    </r>
    <r>
      <rPr>
        <sz val="10"/>
        <color indexed="48"/>
        <rFont val="Times New Roman"/>
        <family val="1"/>
      </rPr>
      <t xml:space="preserve"> (ohne Behälter)</t>
    </r>
  </si>
  <si>
    <t>Steuerparameter SOLL</t>
  </si>
  <si>
    <t>Steuerparameter IST</t>
  </si>
  <si>
    <r>
      <t xml:space="preserve">   Schwellwerte:</t>
    </r>
    <r>
      <rPr>
        <sz val="10"/>
        <rFont val="Times New Roman"/>
        <family val="1"/>
      </rPr>
      <t xml:space="preserve">
   - rote Schrift  &lt; 25%
   - roter Hintergrund &gt; 25%</t>
    </r>
  </si>
  <si>
    <t>Teilnummer</t>
  </si>
  <si>
    <t>Berechnung von Kanban-Parametern</t>
  </si>
  <si>
    <t>Formeln bitte kopieren bis einschließlich Zeile</t>
  </si>
  <si>
    <t>Planungsgrundlage (Eingabedaten)</t>
  </si>
  <si>
    <t>Wiederbeschaffungszeit (WBZ)</t>
  </si>
  <si>
    <t>Produktionszyklus</t>
  </si>
  <si>
    <t>Umrüsthäufigkeit pro Tag</t>
  </si>
  <si>
    <t>Materialfluss in Behälter pro Tag</t>
  </si>
  <si>
    <t>Durchschnittlicher Bestand</t>
  </si>
  <si>
    <t>1/Tag</t>
  </si>
  <si>
    <t>Kanban-Berechnung</t>
  </si>
  <si>
    <t>Überprüfung, ob in allen Tabellen die richtige Anzahl von Zeilen und Spalten kopiert ist</t>
  </si>
  <si>
    <t>Arbeitsbaltt</t>
  </si>
  <si>
    <t>……bis Zeile</t>
  </si>
  <si>
    <t>……bis Spalte</t>
  </si>
  <si>
    <t>Soll</t>
  </si>
  <si>
    <t>Ist</t>
  </si>
  <si>
    <t>Cockpit</t>
  </si>
  <si>
    <t>Legende</t>
  </si>
  <si>
    <t>Anzahl der kopierten Zeilen bzw. Spalten ist …</t>
  </si>
  <si>
    <t>… in Ordnung</t>
  </si>
  <si>
    <t>… zu gering oder zu groß</t>
  </si>
  <si>
    <t xml:space="preserve">  Bitte anpassen (Zeilen bzw. Spalten kopieren oder löschen)</t>
  </si>
  <si>
    <t xml:space="preserve">  Aufgrund unterschiedlicher Struktur ist keine automatische Überprüfung möglich</t>
  </si>
  <si>
    <t>Steuerparameter-Ist</t>
  </si>
  <si>
    <t>AA</t>
  </si>
  <si>
    <t>D</t>
  </si>
  <si>
    <t xml:space="preserve">Das Forschungsprojekt HyPlan wird von der Baden-Württemberg Stiftung gefördert und gemeinsam vom Institut für Produktionstechnik (wbk) der Universität Karlsruhe (TH) und dem Institut für Arbeitswissenschaft und Technologiemanagement (IAT) der Universität Stuttgart bearbeitet </t>
  </si>
  <si>
    <r>
      <t xml:space="preserve">HyPlan </t>
    </r>
    <r>
      <rPr>
        <b/>
        <sz val="20"/>
        <rFont val="Calibri"/>
        <family val="2"/>
      </rPr>
      <t>Kanbanauslegung</t>
    </r>
  </si>
  <si>
    <t xml:space="preserve">1. Schritt: Kopieren Sie die unternehmensspezifischen Teile-Verbrauchsdaten und tatsächlichen Dispositionsparameter in die Eingabe-Arbeitsblätter „Teile-Verbräuche“ und „Steuerparameter-Ist“ (gelber Reiter). </t>
  </si>
  <si>
    <t>Eine ausführliche Anleitung finden Sie unter</t>
  </si>
  <si>
    <t>http://www.wbk.kit.edu/wbkintern/Forschung/Projekte/HyPlan/Ergebnisse/Download/index_d.php</t>
  </si>
  <si>
    <t>Ansprechpartner</t>
  </si>
  <si>
    <t>Axel Korge</t>
  </si>
  <si>
    <t>Fraunhofer IAO</t>
  </si>
  <si>
    <t>Nobelstr. 12</t>
  </si>
  <si>
    <t>70569 Stuttgart</t>
  </si>
  <si>
    <t>Axel.Korge@iao.fraunhofer.de</t>
  </si>
  <si>
    <t>Förderhinweis</t>
  </si>
  <si>
    <t xml:space="preserve">Das Werkzeug ermittelt wichtige Lean-Kennzahlen für Kanban-Auslegung. Es ermöglicht eine einfachere Auswertung des vorhandenen Kanban-Systems. Aus Analyse der angegebenen Teile-Verbrauchtsdaten und Zielwerte werden die Soll-Steuerparameter des Kanban-Systems berechnet. Durch die nachfolgenden Ist-Soll-Vergleiche des Steuerparameters kann die Entwicklung und Verbesserung der Produktionsprozesse durchgeführt werden. </t>
  </si>
  <si>
    <t>Lean-Kennzahlen (Ergebnisdaten - Durchschnitte)</t>
  </si>
  <si>
    <t>Die ermittelten Kanban-Parameter für jedes Teil finden sich im Arbeitsblatt "Kanban-Berechnung"</t>
  </si>
  <si>
    <t>IST-Steuerparameter</t>
  </si>
  <si>
    <t>Bitte Teile eingeben bis Zeile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</si>
</sst>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8" formatCode="0.00_-"/>
    <numFmt numFmtId="169" formatCode="0.00_);[Red]\(0.00\)"/>
    <numFmt numFmtId="171" formatCode="0_);[Red]\(0\)"/>
    <numFmt numFmtId="172" formatCode="0.0_-"/>
    <numFmt numFmtId="173" formatCode="0.0_);[Red]\(0.0\)"/>
    <numFmt numFmtId="175" formatCode=";;;"/>
    <numFmt numFmtId="176" formatCode="0.0"/>
  </numFmts>
  <fonts count="7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b/>
      <sz val="10"/>
      <color indexed="4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indexed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name val="宋体"/>
      <charset val="134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8"/>
      <color indexed="9"/>
      <name val="Times New Roman"/>
      <family val="1"/>
    </font>
    <font>
      <b/>
      <sz val="18"/>
      <color indexed="9"/>
      <name val="宋体"/>
      <charset val="134"/>
    </font>
    <font>
      <b/>
      <sz val="12"/>
      <name val="宋体"/>
      <charset val="134"/>
    </font>
    <font>
      <sz val="10"/>
      <color indexed="48"/>
      <name val="Times New Roman"/>
      <family val="1"/>
    </font>
    <font>
      <b/>
      <sz val="10"/>
      <color indexed="23"/>
      <name val="Times New Roman"/>
      <family val="1"/>
    </font>
    <font>
      <sz val="12"/>
      <color indexed="23"/>
      <name val="宋体"/>
      <charset val="134"/>
    </font>
    <font>
      <b/>
      <sz val="12"/>
      <color indexed="23"/>
      <name val="Times New Roman"/>
      <family val="1"/>
    </font>
    <font>
      <sz val="12"/>
      <color indexed="23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4"/>
      <name val="宋体"/>
      <charset val="134"/>
    </font>
    <font>
      <b/>
      <i/>
      <sz val="8"/>
      <color indexed="23"/>
      <name val="Arial"/>
      <family val="2"/>
    </font>
    <font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20"/>
      <name val="Calibri"/>
      <family val="2"/>
    </font>
    <font>
      <u/>
      <sz val="11"/>
      <color indexed="12"/>
      <name val="Calibri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sz val="12"/>
      <color theme="0" tint="-0.499984740745262"/>
      <name val="Times New Roman"/>
      <family val="1"/>
    </font>
    <font>
      <sz val="11"/>
      <color theme="0" tint="-0.499984740745262"/>
      <name val="Arial"/>
      <family val="2"/>
    </font>
    <font>
      <sz val="8"/>
      <color theme="0"/>
      <name val="Arial"/>
      <family val="2"/>
    </font>
    <font>
      <sz val="12"/>
      <color theme="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0078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1EFFF"/>
        <bgColor indexed="64"/>
      </patternFill>
    </fill>
    <fill>
      <patternFill patternType="solid">
        <fgColor rgb="FFBAFC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3">
    <xf numFmtId="0" fontId="0" fillId="0" borderId="0">
      <alignment vertical="center"/>
    </xf>
    <xf numFmtId="0" fontId="41" fillId="2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5" borderId="0" applyNumberFormat="0" applyBorder="0" applyAlignment="0" applyProtection="0"/>
    <xf numFmtId="0" fontId="41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5" borderId="0" applyNumberFormat="0" applyBorder="0" applyAlignment="0" applyProtection="0"/>
    <xf numFmtId="0" fontId="41" fillId="8" borderId="0" applyNumberFormat="0" applyBorder="0" applyAlignment="0" applyProtection="0"/>
    <xf numFmtId="0" fontId="4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54" fillId="0" borderId="0" applyNumberFormat="0" applyFill="0" applyBorder="0" applyAlignment="0"/>
    <xf numFmtId="0" fontId="33" fillId="20" borderId="1" applyNumberFormat="0" applyAlignment="0" applyProtection="0"/>
    <xf numFmtId="0" fontId="34" fillId="20" borderId="2" applyNumberFormat="0" applyAlignment="0" applyProtection="0"/>
    <xf numFmtId="0" fontId="32" fillId="7" borderId="2" applyNumberFormat="0" applyAlignment="0" applyProtection="0"/>
    <xf numFmtId="0" fontId="50" fillId="21" borderId="3" applyNumberFormat="0" applyAlignment="0">
      <alignment vertical="center"/>
    </xf>
    <xf numFmtId="0" fontId="39" fillId="0" borderId="4" applyNumberFormat="0" applyFill="0" applyAlignment="0" applyProtection="0"/>
    <xf numFmtId="0" fontId="55" fillId="0" borderId="5" applyNumberFormat="0" applyFill="0" applyBorder="0" applyAlignment="0"/>
    <xf numFmtId="0" fontId="3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59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41" fillId="23" borderId="6" applyNumberFormat="0" applyFont="0" applyAlignment="0" applyProtection="0"/>
    <xf numFmtId="0" fontId="30" fillId="3" borderId="0" applyNumberFormat="0" applyBorder="0" applyAlignment="0" applyProtection="0"/>
    <xf numFmtId="0" fontId="1" fillId="0" borderId="0">
      <alignment vertical="center"/>
    </xf>
    <xf numFmtId="0" fontId="3" fillId="0" borderId="0"/>
    <xf numFmtId="0" fontId="3" fillId="0" borderId="0"/>
    <xf numFmtId="0" fontId="56" fillId="0" borderId="5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5" fillId="0" borderId="5" applyNumberFormat="0" applyFont="0" applyFill="0" applyBorder="0">
      <alignment vertical="center" textRotation="90"/>
    </xf>
    <xf numFmtId="0" fontId="54" fillId="0" borderId="5" applyNumberFormat="0" applyFill="0" applyAlignment="0" applyProtection="0"/>
    <xf numFmtId="0" fontId="57" fillId="0" borderId="5" applyNumberFormat="0" applyFill="0" applyAlignment="0" applyProtection="0"/>
    <xf numFmtId="0" fontId="35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6" fillId="24" borderId="11" applyNumberFormat="0" applyAlignment="0" applyProtection="0"/>
  </cellStyleXfs>
  <cellXfs count="2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5" borderId="0" xfId="0" applyFont="1" applyFill="1">
      <alignment vertical="center"/>
    </xf>
    <xf numFmtId="0" fontId="4" fillId="25" borderId="0" xfId="0" applyFont="1" applyFill="1" applyAlignment="1">
      <alignment horizontal="center" vertical="center"/>
    </xf>
    <xf numFmtId="169" fontId="4" fillId="25" borderId="0" xfId="0" applyNumberFormat="1" applyFont="1" applyFill="1">
      <alignment vertical="center"/>
    </xf>
    <xf numFmtId="168" fontId="4" fillId="0" borderId="0" xfId="0" applyNumberFormat="1" applyFont="1">
      <alignment vertical="center"/>
    </xf>
    <xf numFmtId="169" fontId="5" fillId="0" borderId="0" xfId="0" applyNumberFormat="1" applyFont="1">
      <alignment vertical="center"/>
    </xf>
    <xf numFmtId="169" fontId="4" fillId="0" borderId="0" xfId="0" applyNumberFormat="1" applyFont="1">
      <alignment vertical="center"/>
    </xf>
    <xf numFmtId="172" fontId="4" fillId="0" borderId="0" xfId="0" applyNumberFormat="1" applyFont="1">
      <alignment vertical="center"/>
    </xf>
    <xf numFmtId="173" fontId="4" fillId="0" borderId="0" xfId="0" applyNumberFormat="1" applyFont="1">
      <alignment vertical="center"/>
    </xf>
    <xf numFmtId="0" fontId="8" fillId="0" borderId="0" xfId="0" applyFont="1" applyFill="1" applyBorder="1" applyAlignment="1">
      <alignment vertical="center"/>
    </xf>
    <xf numFmtId="171" fontId="4" fillId="0" borderId="0" xfId="0" applyNumberFormat="1" applyFont="1" applyFill="1" applyBorder="1" applyAlignment="1">
      <alignment vertical="center"/>
    </xf>
    <xf numFmtId="175" fontId="4" fillId="26" borderId="5" xfId="0" applyNumberFormat="1" applyFont="1" applyFill="1" applyBorder="1">
      <alignment vertical="center"/>
    </xf>
    <xf numFmtId="175" fontId="4" fillId="0" borderId="0" xfId="0" applyNumberFormat="1" applyFont="1">
      <alignment vertical="center"/>
    </xf>
    <xf numFmtId="2" fontId="4" fillId="0" borderId="0" xfId="0" applyNumberFormat="1" applyFont="1">
      <alignment vertical="center"/>
    </xf>
    <xf numFmtId="2" fontId="4" fillId="25" borderId="0" xfId="0" applyNumberFormat="1" applyFont="1" applyFill="1" applyAlignment="1">
      <alignment horizontal="center" vertical="center"/>
    </xf>
    <xf numFmtId="1" fontId="4" fillId="0" borderId="0" xfId="0" applyNumberFormat="1" applyFont="1">
      <alignment vertical="center"/>
    </xf>
    <xf numFmtId="1" fontId="4" fillId="25" borderId="0" xfId="0" applyNumberFormat="1" applyFont="1" applyFill="1" applyAlignment="1">
      <alignment horizontal="center" vertical="center"/>
    </xf>
    <xf numFmtId="1" fontId="4" fillId="26" borderId="5" xfId="0" applyNumberFormat="1" applyFont="1" applyFill="1" applyBorder="1">
      <alignment vertical="center"/>
    </xf>
    <xf numFmtId="0" fontId="4" fillId="26" borderId="5" xfId="40" applyFont="1" applyFill="1" applyBorder="1" applyAlignment="1">
      <alignment horizontal="center" textRotation="90"/>
    </xf>
    <xf numFmtId="0" fontId="4" fillId="26" borderId="12" xfId="0" applyFont="1" applyFill="1" applyBorder="1" applyAlignment="1">
      <alignment horizontal="center" textRotation="90"/>
    </xf>
    <xf numFmtId="2" fontId="4" fillId="27" borderId="13" xfId="0" applyNumberFormat="1" applyFont="1" applyFill="1" applyBorder="1" applyAlignment="1">
      <alignment vertical="center"/>
    </xf>
    <xf numFmtId="1" fontId="4" fillId="27" borderId="13" xfId="0" applyNumberFormat="1" applyFont="1" applyFill="1" applyBorder="1">
      <alignment vertical="center"/>
    </xf>
    <xf numFmtId="1" fontId="4" fillId="27" borderId="14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8" fontId="4" fillId="28" borderId="5" xfId="0" applyNumberFormat="1" applyFont="1" applyFill="1" applyBorder="1">
      <alignment vertical="center"/>
    </xf>
    <xf numFmtId="173" fontId="4" fillId="28" borderId="5" xfId="0" applyNumberFormat="1" applyFont="1" applyFill="1" applyBorder="1">
      <alignment vertical="center"/>
    </xf>
    <xf numFmtId="172" fontId="12" fillId="25" borderId="0" xfId="0" applyNumberFormat="1" applyFont="1" applyFill="1">
      <alignment vertical="center"/>
    </xf>
    <xf numFmtId="168" fontId="12" fillId="25" borderId="0" xfId="0" applyNumberFormat="1" applyFont="1" applyFill="1">
      <alignment vertical="center"/>
    </xf>
    <xf numFmtId="173" fontId="12" fillId="25" borderId="0" xfId="0" applyNumberFormat="1" applyFont="1" applyFill="1">
      <alignment vertical="center"/>
    </xf>
    <xf numFmtId="168" fontId="11" fillId="28" borderId="5" xfId="40" applyNumberFormat="1" applyFont="1" applyFill="1" applyBorder="1" applyAlignment="1">
      <alignment horizontal="center" textRotation="90" wrapText="1"/>
    </xf>
    <xf numFmtId="173" fontId="11" fillId="28" borderId="5" xfId="40" applyNumberFormat="1" applyFont="1" applyFill="1" applyBorder="1" applyAlignment="1">
      <alignment horizontal="center" textRotation="90" wrapText="1"/>
    </xf>
    <xf numFmtId="168" fontId="13" fillId="28" borderId="5" xfId="40" applyNumberFormat="1" applyFont="1" applyFill="1" applyBorder="1" applyAlignment="1">
      <alignment horizontal="center" wrapText="1"/>
    </xf>
    <xf numFmtId="173" fontId="13" fillId="28" borderId="5" xfId="40" applyNumberFormat="1" applyFont="1" applyFill="1" applyBorder="1" applyAlignment="1">
      <alignment horizontal="center" wrapText="1"/>
    </xf>
    <xf numFmtId="168" fontId="11" fillId="28" borderId="15" xfId="40" applyNumberFormat="1" applyFont="1" applyFill="1" applyBorder="1" applyAlignment="1">
      <alignment horizontal="center" textRotation="90" wrapText="1"/>
    </xf>
    <xf numFmtId="0" fontId="4" fillId="26" borderId="16" xfId="40" applyFont="1" applyFill="1" applyBorder="1" applyAlignment="1">
      <alignment horizontal="center" textRotation="90" wrapText="1"/>
    </xf>
    <xf numFmtId="0" fontId="4" fillId="27" borderId="17" xfId="40" applyFont="1" applyFill="1" applyBorder="1" applyAlignment="1">
      <alignment horizontal="center" textRotation="90" wrapText="1"/>
    </xf>
    <xf numFmtId="2" fontId="4" fillId="27" borderId="18" xfId="40" applyNumberFormat="1" applyFont="1" applyFill="1" applyBorder="1" applyAlignment="1">
      <alignment horizontal="center" textRotation="90" wrapText="1"/>
    </xf>
    <xf numFmtId="1" fontId="4" fillId="27" borderId="18" xfId="40" applyNumberFormat="1" applyFont="1" applyFill="1" applyBorder="1" applyAlignment="1">
      <alignment horizontal="center" textRotation="90" wrapText="1"/>
    </xf>
    <xf numFmtId="1" fontId="4" fillId="27" borderId="19" xfId="40" applyNumberFormat="1" applyFont="1" applyFill="1" applyBorder="1" applyAlignment="1">
      <alignment horizontal="center" textRotation="90" wrapText="1"/>
    </xf>
    <xf numFmtId="0" fontId="5" fillId="27" borderId="5" xfId="0" applyFont="1" applyFill="1" applyBorder="1" applyAlignment="1">
      <alignment horizontal="center" vertical="center"/>
    </xf>
    <xf numFmtId="2" fontId="4" fillId="27" borderId="5" xfId="0" applyNumberFormat="1" applyFont="1" applyFill="1" applyBorder="1">
      <alignment vertical="center"/>
    </xf>
    <xf numFmtId="1" fontId="4" fillId="27" borderId="5" xfId="0" applyNumberFormat="1" applyFont="1" applyFill="1" applyBorder="1">
      <alignment vertical="center"/>
    </xf>
    <xf numFmtId="171" fontId="4" fillId="27" borderId="20" xfId="0" applyNumberFormat="1" applyFont="1" applyFill="1" applyBorder="1" applyAlignment="1">
      <alignment vertical="center"/>
    </xf>
    <xf numFmtId="171" fontId="9" fillId="27" borderId="21" xfId="0" applyNumberFormat="1" applyFont="1" applyFill="1" applyBorder="1" applyAlignment="1">
      <alignment vertical="center"/>
    </xf>
    <xf numFmtId="0" fontId="4" fillId="27" borderId="17" xfId="0" applyFont="1" applyFill="1" applyBorder="1" applyAlignment="1">
      <alignment horizontal="center" textRotation="90" wrapText="1"/>
    </xf>
    <xf numFmtId="0" fontId="15" fillId="29" borderId="17" xfId="0" applyFont="1" applyFill="1" applyBorder="1" applyAlignment="1">
      <alignment horizontal="center" wrapText="1"/>
    </xf>
    <xf numFmtId="0" fontId="15" fillId="29" borderId="18" xfId="0" applyFont="1" applyFill="1" applyBorder="1" applyAlignment="1">
      <alignment horizontal="center" wrapText="1"/>
    </xf>
    <xf numFmtId="172" fontId="16" fillId="29" borderId="20" xfId="0" applyNumberFormat="1" applyFont="1" applyFill="1" applyBorder="1" applyAlignment="1">
      <alignment horizontal="center" vertical="center"/>
    </xf>
    <xf numFmtId="176" fontId="16" fillId="29" borderId="13" xfId="0" applyNumberFormat="1" applyFont="1" applyFill="1" applyBorder="1" applyAlignment="1">
      <alignment horizontal="center" vertical="center"/>
    </xf>
    <xf numFmtId="1" fontId="16" fillId="29" borderId="13" xfId="0" applyNumberFormat="1" applyFont="1" applyFill="1" applyBorder="1" applyAlignment="1">
      <alignment horizontal="center" vertical="center"/>
    </xf>
    <xf numFmtId="176" fontId="16" fillId="29" borderId="14" xfId="0" applyNumberFormat="1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textRotation="90" wrapText="1"/>
    </xf>
    <xf numFmtId="0" fontId="4" fillId="27" borderId="19" xfId="0" applyFont="1" applyFill="1" applyBorder="1" applyAlignment="1">
      <alignment horizontal="center" textRotation="90" wrapText="1"/>
    </xf>
    <xf numFmtId="1" fontId="4" fillId="26" borderId="5" xfId="40" applyNumberFormat="1" applyFont="1" applyFill="1" applyBorder="1" applyAlignment="1">
      <alignment horizontal="center" textRotation="90" wrapText="1"/>
    </xf>
    <xf numFmtId="1" fontId="5" fillId="0" borderId="0" xfId="0" applyNumberFormat="1" applyFont="1" applyAlignment="1">
      <alignment horizontal="left" vertical="center"/>
    </xf>
    <xf numFmtId="1" fontId="5" fillId="0" borderId="0" xfId="0" applyNumberFormat="1" applyFont="1">
      <alignment vertical="center"/>
    </xf>
    <xf numFmtId="1" fontId="4" fillId="25" borderId="0" xfId="0" applyNumberFormat="1" applyFont="1" applyFill="1">
      <alignment vertical="center"/>
    </xf>
    <xf numFmtId="1" fontId="4" fillId="30" borderId="22" xfId="0" applyNumberFormat="1" applyFont="1" applyFill="1" applyBorder="1" applyAlignment="1">
      <alignment horizontal="center" wrapText="1"/>
    </xf>
    <xf numFmtId="1" fontId="9" fillId="30" borderId="23" xfId="0" applyNumberFormat="1" applyFont="1" applyFill="1" applyBorder="1" applyAlignment="1">
      <alignment horizontal="center" vertical="center"/>
    </xf>
    <xf numFmtId="1" fontId="15" fillId="29" borderId="18" xfId="0" applyNumberFormat="1" applyFont="1" applyFill="1" applyBorder="1" applyAlignment="1">
      <alignment horizontal="center" wrapText="1"/>
    </xf>
    <xf numFmtId="1" fontId="12" fillId="25" borderId="0" xfId="0" applyNumberFormat="1" applyFont="1" applyFill="1">
      <alignment vertical="center"/>
    </xf>
    <xf numFmtId="1" fontId="11" fillId="28" borderId="5" xfId="40" applyNumberFormat="1" applyFont="1" applyFill="1" applyBorder="1" applyAlignment="1">
      <alignment horizontal="center" textRotation="90" wrapText="1"/>
    </xf>
    <xf numFmtId="1" fontId="13" fillId="28" borderId="5" xfId="40" applyNumberFormat="1" applyFont="1" applyFill="1" applyBorder="1" applyAlignment="1">
      <alignment horizontal="center" wrapText="1"/>
    </xf>
    <xf numFmtId="1" fontId="4" fillId="28" borderId="5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6" fontId="15" fillId="29" borderId="19" xfId="0" applyNumberFormat="1" applyFont="1" applyFill="1" applyBorder="1" applyAlignment="1">
      <alignment horizontal="center" wrapText="1"/>
    </xf>
    <xf numFmtId="176" fontId="12" fillId="25" borderId="0" xfId="0" applyNumberFormat="1" applyFont="1" applyFill="1">
      <alignment vertical="center"/>
    </xf>
    <xf numFmtId="176" fontId="11" fillId="28" borderId="24" xfId="40" applyNumberFormat="1" applyFont="1" applyFill="1" applyBorder="1" applyAlignment="1">
      <alignment horizontal="center" textRotation="90" wrapText="1"/>
    </xf>
    <xf numFmtId="176" fontId="4" fillId="28" borderId="5" xfId="0" applyNumberFormat="1" applyFont="1" applyFill="1" applyBorder="1">
      <alignment vertical="center"/>
    </xf>
    <xf numFmtId="1" fontId="23" fillId="25" borderId="24" xfId="40" applyNumberFormat="1" applyFont="1" applyFill="1" applyBorder="1" applyAlignment="1">
      <alignment horizontal="center" textRotation="90" wrapText="1"/>
    </xf>
    <xf numFmtId="1" fontId="21" fillId="25" borderId="5" xfId="0" applyNumberFormat="1" applyFont="1" applyFill="1" applyBorder="1" applyAlignment="1">
      <alignment horizontal="center" vertical="center"/>
    </xf>
    <xf numFmtId="1" fontId="24" fillId="25" borderId="5" xfId="0" applyNumberFormat="1" applyFont="1" applyFill="1" applyBorder="1">
      <alignment vertical="center"/>
    </xf>
    <xf numFmtId="1" fontId="4" fillId="25" borderId="25" xfId="0" applyNumberFormat="1" applyFont="1" applyFill="1" applyBorder="1">
      <alignment vertical="center"/>
    </xf>
    <xf numFmtId="1" fontId="4" fillId="25" borderId="26" xfId="0" applyNumberFormat="1" applyFont="1" applyFill="1" applyBorder="1">
      <alignment vertical="center"/>
    </xf>
    <xf numFmtId="1" fontId="4" fillId="25" borderId="27" xfId="0" applyNumberFormat="1" applyFont="1" applyFill="1" applyBorder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2" fillId="37" borderId="0" xfId="0" applyFont="1" applyFill="1">
      <alignment vertical="center"/>
    </xf>
    <xf numFmtId="0" fontId="60" fillId="38" borderId="28" xfId="0" applyFont="1" applyFill="1" applyBorder="1">
      <alignment vertical="center"/>
    </xf>
    <xf numFmtId="0" fontId="60" fillId="38" borderId="29" xfId="0" applyFont="1" applyFill="1" applyBorder="1">
      <alignment vertical="center"/>
    </xf>
    <xf numFmtId="0" fontId="61" fillId="38" borderId="29" xfId="0" applyFont="1" applyFill="1" applyBorder="1">
      <alignment vertical="center"/>
    </xf>
    <xf numFmtId="0" fontId="61" fillId="38" borderId="30" xfId="0" applyFont="1" applyFill="1" applyBorder="1">
      <alignment vertical="center"/>
    </xf>
    <xf numFmtId="0" fontId="42" fillId="39" borderId="31" xfId="0" applyFont="1" applyFill="1" applyBorder="1">
      <alignment vertical="center"/>
    </xf>
    <xf numFmtId="0" fontId="42" fillId="39" borderId="32" xfId="0" applyFont="1" applyFill="1" applyBorder="1">
      <alignment vertical="center"/>
    </xf>
    <xf numFmtId="0" fontId="42" fillId="39" borderId="33" xfId="0" applyFont="1" applyFill="1" applyBorder="1">
      <alignment vertical="center"/>
    </xf>
    <xf numFmtId="0" fontId="42" fillId="39" borderId="34" xfId="0" applyFont="1" applyFill="1" applyBorder="1">
      <alignment vertical="center"/>
    </xf>
    <xf numFmtId="0" fontId="42" fillId="40" borderId="32" xfId="0" applyFont="1" applyFill="1" applyBorder="1">
      <alignment vertical="center"/>
    </xf>
    <xf numFmtId="0" fontId="42" fillId="40" borderId="34" xfId="0" applyFont="1" applyFill="1" applyBorder="1">
      <alignment vertical="center"/>
    </xf>
    <xf numFmtId="0" fontId="4" fillId="26" borderId="0" xfId="40" applyFont="1" applyFill="1" applyBorder="1"/>
    <xf numFmtId="1" fontId="4" fillId="26" borderId="0" xfId="40" applyNumberFormat="1" applyFont="1" applyFill="1" applyBorder="1"/>
    <xf numFmtId="171" fontId="4" fillId="27" borderId="0" xfId="40" applyNumberFormat="1" applyFont="1" applyFill="1" applyBorder="1"/>
    <xf numFmtId="2" fontId="4" fillId="27" borderId="0" xfId="40" applyNumberFormat="1" applyFont="1" applyFill="1" applyBorder="1"/>
    <xf numFmtId="1" fontId="4" fillId="27" borderId="0" xfId="40" applyNumberFormat="1" applyFont="1" applyFill="1" applyBorder="1"/>
    <xf numFmtId="169" fontId="4" fillId="32" borderId="0" xfId="0" applyNumberFormat="1" applyFont="1" applyFill="1" applyBorder="1">
      <alignment vertical="center"/>
    </xf>
    <xf numFmtId="1" fontId="4" fillId="32" borderId="0" xfId="0" applyNumberFormat="1" applyFont="1" applyFill="1" applyBorder="1">
      <alignment vertical="center"/>
    </xf>
    <xf numFmtId="1" fontId="4" fillId="30" borderId="0" xfId="0" applyNumberFormat="1" applyFont="1" applyFill="1" applyBorder="1">
      <alignment vertical="center"/>
    </xf>
    <xf numFmtId="172" fontId="4" fillId="28" borderId="0" xfId="0" applyNumberFormat="1" applyFont="1" applyFill="1" applyBorder="1">
      <alignment vertical="center"/>
    </xf>
    <xf numFmtId="168" fontId="4" fillId="28" borderId="0" xfId="0" applyNumberFormat="1" applyFont="1" applyFill="1" applyBorder="1">
      <alignment vertical="center"/>
    </xf>
    <xf numFmtId="173" fontId="4" fillId="28" borderId="0" xfId="0" applyNumberFormat="1" applyFont="1" applyFill="1" applyBorder="1">
      <alignment vertical="center"/>
    </xf>
    <xf numFmtId="1" fontId="4" fillId="28" borderId="0" xfId="0" applyNumberFormat="1" applyFont="1" applyFill="1" applyBorder="1">
      <alignment vertical="center"/>
    </xf>
    <xf numFmtId="176" fontId="4" fillId="28" borderId="0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1" fontId="4" fillId="0" borderId="0" xfId="0" applyNumberFormat="1" applyFont="1" applyBorder="1">
      <alignment vertical="center"/>
    </xf>
    <xf numFmtId="169" fontId="4" fillId="0" borderId="0" xfId="0" applyNumberFormat="1" applyFont="1" applyBorder="1">
      <alignment vertical="center"/>
    </xf>
    <xf numFmtId="172" fontId="4" fillId="0" borderId="0" xfId="0" applyNumberFormat="1" applyFont="1" applyBorder="1">
      <alignment vertical="center"/>
    </xf>
    <xf numFmtId="168" fontId="4" fillId="0" borderId="0" xfId="0" applyNumberFormat="1" applyFont="1" applyBorder="1">
      <alignment vertical="center"/>
    </xf>
    <xf numFmtId="173" fontId="4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2" fontId="4" fillId="0" borderId="0" xfId="0" applyNumberFormat="1" applyFont="1" applyBorder="1">
      <alignment vertical="center"/>
    </xf>
    <xf numFmtId="169" fontId="5" fillId="26" borderId="5" xfId="0" applyNumberFormat="1" applyFont="1" applyFill="1" applyBorder="1" applyAlignment="1">
      <alignment horizontal="center" vertical="center" wrapText="1"/>
    </xf>
    <xf numFmtId="1" fontId="5" fillId="26" borderId="5" xfId="0" applyNumberFormat="1" applyFont="1" applyFill="1" applyBorder="1" applyAlignment="1">
      <alignment horizontal="center" vertical="center" wrapText="1"/>
    </xf>
    <xf numFmtId="1" fontId="21" fillId="25" borderId="5" xfId="40" applyNumberFormat="1" applyFont="1" applyFill="1" applyBorder="1" applyAlignment="1">
      <alignment horizontal="center" wrapText="1"/>
    </xf>
    <xf numFmtId="172" fontId="13" fillId="28" borderId="5" xfId="40" applyNumberFormat="1" applyFont="1" applyFill="1" applyBorder="1" applyAlignment="1">
      <alignment horizontal="center" wrapText="1"/>
    </xf>
    <xf numFmtId="176" fontId="13" fillId="28" borderId="5" xfId="40" applyNumberFormat="1" applyFont="1" applyFill="1" applyBorder="1" applyAlignment="1">
      <alignment horizontal="center" wrapText="1"/>
    </xf>
    <xf numFmtId="175" fontId="4" fillId="27" borderId="5" xfId="0" applyNumberFormat="1" applyFont="1" applyFill="1" applyBorder="1">
      <alignment vertical="center"/>
    </xf>
    <xf numFmtId="172" fontId="4" fillId="28" borderId="5" xfId="0" applyNumberFormat="1" applyFont="1" applyFill="1" applyBorder="1">
      <alignment vertical="center"/>
    </xf>
    <xf numFmtId="169" fontId="6" fillId="40" borderId="12" xfId="40" applyNumberFormat="1" applyFont="1" applyFill="1" applyBorder="1" applyAlignment="1">
      <alignment horizontal="center" textRotation="90" wrapText="1"/>
    </xf>
    <xf numFmtId="169" fontId="6" fillId="40" borderId="5" xfId="40" applyNumberFormat="1" applyFont="1" applyFill="1" applyBorder="1" applyAlignment="1">
      <alignment horizontal="center" textRotation="90" wrapText="1"/>
    </xf>
    <xf numFmtId="1" fontId="6" fillId="40" borderId="5" xfId="40" applyNumberFormat="1" applyFont="1" applyFill="1" applyBorder="1" applyAlignment="1">
      <alignment horizontal="center" textRotation="90" wrapText="1"/>
    </xf>
    <xf numFmtId="0" fontId="10" fillId="40" borderId="5" xfId="0" applyFont="1" applyFill="1" applyBorder="1" applyAlignment="1">
      <alignment horizontal="center" vertical="center" wrapText="1"/>
    </xf>
    <xf numFmtId="1" fontId="10" fillId="40" borderId="5" xfId="0" applyNumberFormat="1" applyFont="1" applyFill="1" applyBorder="1" applyAlignment="1">
      <alignment horizontal="center" vertical="center" wrapText="1"/>
    </xf>
    <xf numFmtId="169" fontId="4" fillId="40" borderId="5" xfId="0" applyNumberFormat="1" applyFont="1" applyFill="1" applyBorder="1">
      <alignment vertical="center"/>
    </xf>
    <xf numFmtId="1" fontId="4" fillId="40" borderId="5" xfId="0" applyNumberFormat="1" applyFont="1" applyFill="1" applyBorder="1">
      <alignment vertical="center"/>
    </xf>
    <xf numFmtId="1" fontId="9" fillId="41" borderId="24" xfId="40" applyNumberFormat="1" applyFont="1" applyFill="1" applyBorder="1" applyAlignment="1">
      <alignment horizontal="center" textRotation="90" wrapText="1"/>
    </xf>
    <xf numFmtId="1" fontId="5" fillId="41" borderId="5" xfId="0" applyNumberFormat="1" applyFont="1" applyFill="1" applyBorder="1" applyAlignment="1">
      <alignment horizontal="center" vertical="center"/>
    </xf>
    <xf numFmtId="1" fontId="8" fillId="41" borderId="5" xfId="0" applyNumberFormat="1" applyFont="1" applyFill="1" applyBorder="1" applyAlignment="1">
      <alignment horizontal="center" vertical="center"/>
    </xf>
    <xf numFmtId="1" fontId="8" fillId="41" borderId="5" xfId="40" applyNumberFormat="1" applyFont="1" applyFill="1" applyBorder="1" applyAlignment="1">
      <alignment horizontal="center" wrapText="1"/>
    </xf>
    <xf numFmtId="1" fontId="4" fillId="41" borderId="5" xfId="0" applyNumberFormat="1" applyFont="1" applyFill="1" applyBorder="1">
      <alignment vertical="center"/>
    </xf>
    <xf numFmtId="1" fontId="62" fillId="30" borderId="0" xfId="0" applyNumberFormat="1" applyFont="1" applyFill="1" applyBorder="1">
      <alignment vertical="center"/>
    </xf>
    <xf numFmtId="1" fontId="62" fillId="0" borderId="0" xfId="0" applyNumberFormat="1" applyFont="1" applyBorder="1">
      <alignment vertical="center"/>
    </xf>
    <xf numFmtId="0" fontId="47" fillId="0" borderId="0" xfId="0" applyFont="1">
      <alignment vertical="center"/>
    </xf>
    <xf numFmtId="0" fontId="3" fillId="0" borderId="0" xfId="0" applyFont="1">
      <alignment vertical="center"/>
    </xf>
    <xf numFmtId="0" fontId="50" fillId="0" borderId="0" xfId="0" applyFont="1">
      <alignment vertical="center"/>
    </xf>
    <xf numFmtId="0" fontId="52" fillId="0" borderId="0" xfId="0" applyFont="1" applyAlignment="1"/>
    <xf numFmtId="0" fontId="49" fillId="0" borderId="0" xfId="0" applyFont="1" applyAlignment="1">
      <alignment vertical="center"/>
    </xf>
    <xf numFmtId="0" fontId="51" fillId="0" borderId="0" xfId="0" applyFont="1" applyAlignment="1"/>
    <xf numFmtId="0" fontId="51" fillId="0" borderId="0" xfId="0" applyFont="1" applyFill="1">
      <alignment vertical="center"/>
    </xf>
    <xf numFmtId="0" fontId="49" fillId="0" borderId="0" xfId="0" applyFont="1" applyFill="1" applyBorder="1" applyAlignment="1">
      <alignment horizontal="center" vertical="center"/>
    </xf>
    <xf numFmtId="0" fontId="51" fillId="0" borderId="0" xfId="0" applyFont="1" applyFill="1" applyBorder="1">
      <alignment vertical="center"/>
    </xf>
    <xf numFmtId="0" fontId="48" fillId="31" borderId="51" xfId="0" applyFont="1" applyFill="1" applyBorder="1">
      <alignment vertical="center"/>
    </xf>
    <xf numFmtId="0" fontId="51" fillId="25" borderId="51" xfId="0" applyFont="1" applyFill="1" applyBorder="1">
      <alignment vertical="center"/>
    </xf>
    <xf numFmtId="0" fontId="51" fillId="0" borderId="51" xfId="0" applyFont="1" applyBorder="1">
      <alignment vertical="center"/>
    </xf>
    <xf numFmtId="0" fontId="63" fillId="42" borderId="51" xfId="0" applyFont="1" applyFill="1" applyBorder="1">
      <alignment vertical="center"/>
    </xf>
    <xf numFmtId="0" fontId="51" fillId="42" borderId="5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1" fontId="3" fillId="0" borderId="0" xfId="0" applyNumberFormat="1" applyFont="1">
      <alignment vertical="center"/>
    </xf>
    <xf numFmtId="176" fontId="42" fillId="40" borderId="31" xfId="0" applyNumberFormat="1" applyFont="1" applyFill="1" applyBorder="1">
      <alignment vertical="center"/>
    </xf>
    <xf numFmtId="176" fontId="42" fillId="40" borderId="33" xfId="0" applyNumberFormat="1" applyFont="1" applyFill="1" applyBorder="1">
      <alignment vertical="center"/>
    </xf>
    <xf numFmtId="1" fontId="42" fillId="40" borderId="31" xfId="0" applyNumberFormat="1" applyFont="1" applyFill="1" applyBorder="1">
      <alignment vertical="center"/>
    </xf>
    <xf numFmtId="0" fontId="64" fillId="43" borderId="0" xfId="0" applyFont="1" applyFill="1">
      <alignment vertical="center"/>
    </xf>
    <xf numFmtId="0" fontId="65" fillId="43" borderId="0" xfId="0" applyFont="1" applyFill="1">
      <alignment vertical="center"/>
    </xf>
    <xf numFmtId="1" fontId="65" fillId="43" borderId="0" xfId="0" applyNumberFormat="1" applyFont="1" applyFill="1">
      <alignment vertical="center"/>
    </xf>
    <xf numFmtId="0" fontId="61" fillId="43" borderId="0" xfId="0" applyFont="1" applyFill="1">
      <alignment vertical="center"/>
    </xf>
    <xf numFmtId="0" fontId="50" fillId="0" borderId="0" xfId="0" applyFont="1" applyAlignment="1">
      <alignment vertical="center"/>
    </xf>
    <xf numFmtId="0" fontId="66" fillId="0" borderId="0" xfId="0" applyFont="1">
      <alignment vertical="center"/>
    </xf>
    <xf numFmtId="0" fontId="67" fillId="0" borderId="0" xfId="0" applyFont="1">
      <alignment vertical="center"/>
    </xf>
    <xf numFmtId="0" fontId="68" fillId="0" borderId="0" xfId="39" applyFont="1"/>
    <xf numFmtId="0" fontId="69" fillId="0" borderId="0" xfId="0" applyFont="1" applyAlignment="1">
      <alignment vertical="center" wrapText="1"/>
    </xf>
    <xf numFmtId="0" fontId="69" fillId="0" borderId="0" xfId="0" applyFont="1">
      <alignment vertical="center"/>
    </xf>
    <xf numFmtId="0" fontId="59" fillId="0" borderId="0" xfId="34" applyFont="1" applyAlignment="1">
      <alignment vertical="center"/>
    </xf>
    <xf numFmtId="0" fontId="67" fillId="0" borderId="0" xfId="0" applyFont="1">
      <alignment vertical="center"/>
    </xf>
    <xf numFmtId="0" fontId="66" fillId="0" borderId="0" xfId="0" applyFont="1">
      <alignment vertical="center"/>
    </xf>
    <xf numFmtId="0" fontId="59" fillId="0" borderId="0" xfId="34" applyAlignment="1">
      <alignment vertical="center"/>
    </xf>
    <xf numFmtId="0" fontId="67" fillId="0" borderId="0" xfId="0" applyFont="1">
      <alignment vertical="center"/>
    </xf>
    <xf numFmtId="0" fontId="66" fillId="0" borderId="0" xfId="0" applyFont="1">
      <alignment vertical="center"/>
    </xf>
    <xf numFmtId="2" fontId="70" fillId="0" borderId="0" xfId="39" applyNumberFormat="1" applyFont="1" applyAlignment="1">
      <alignment wrapText="1"/>
    </xf>
    <xf numFmtId="0" fontId="66" fillId="0" borderId="0" xfId="0" applyFont="1">
      <alignment vertical="center"/>
    </xf>
    <xf numFmtId="0" fontId="46" fillId="40" borderId="35" xfId="0" applyFont="1" applyFill="1" applyBorder="1" applyAlignment="1">
      <alignment horizontal="center" vertical="center"/>
    </xf>
    <xf numFmtId="0" fontId="46" fillId="40" borderId="31" xfId="0" applyFont="1" applyFill="1" applyBorder="1" applyAlignment="1">
      <alignment horizontal="center" vertical="center"/>
    </xf>
    <xf numFmtId="0" fontId="46" fillId="40" borderId="36" xfId="0" applyFont="1" applyFill="1" applyBorder="1" applyAlignment="1">
      <alignment horizontal="center" vertical="center"/>
    </xf>
    <xf numFmtId="0" fontId="46" fillId="40" borderId="33" xfId="0" applyFont="1" applyFill="1" applyBorder="1" applyAlignment="1">
      <alignment horizontal="center" vertical="center"/>
    </xf>
    <xf numFmtId="0" fontId="46" fillId="39" borderId="35" xfId="0" applyFont="1" applyFill="1" applyBorder="1" applyAlignment="1">
      <alignment horizontal="center" vertical="center"/>
    </xf>
    <xf numFmtId="0" fontId="46" fillId="39" borderId="31" xfId="0" applyFont="1" applyFill="1" applyBorder="1" applyAlignment="1">
      <alignment horizontal="center" vertical="center"/>
    </xf>
    <xf numFmtId="0" fontId="46" fillId="39" borderId="36" xfId="0" applyFont="1" applyFill="1" applyBorder="1" applyAlignment="1">
      <alignment horizontal="center" vertical="center"/>
    </xf>
    <xf numFmtId="0" fontId="46" fillId="39" borderId="33" xfId="0" applyFont="1" applyFill="1" applyBorder="1" applyAlignment="1">
      <alignment horizontal="center" vertical="center"/>
    </xf>
    <xf numFmtId="0" fontId="4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" fontId="8" fillId="25" borderId="47" xfId="0" applyNumberFormat="1" applyFont="1" applyFill="1" applyBorder="1" applyAlignment="1">
      <alignment vertical="center" wrapText="1"/>
    </xf>
    <xf numFmtId="1" fontId="8" fillId="25" borderId="48" xfId="0" applyNumberFormat="1" applyFont="1" applyFill="1" applyBorder="1" applyAlignment="1">
      <alignment vertical="center" wrapText="1"/>
    </xf>
    <xf numFmtId="1" fontId="8" fillId="25" borderId="49" xfId="0" applyNumberFormat="1" applyFont="1" applyFill="1" applyBorder="1" applyAlignment="1">
      <alignment vertical="center" wrapText="1"/>
    </xf>
    <xf numFmtId="0" fontId="13" fillId="28" borderId="43" xfId="0" applyFont="1" applyFill="1" applyBorder="1" applyAlignment="1">
      <alignment horizontal="center" vertical="center"/>
    </xf>
    <xf numFmtId="0" fontId="13" fillId="28" borderId="18" xfId="0" applyFont="1" applyFill="1" applyBorder="1" applyAlignment="1">
      <alignment horizontal="center" vertical="center"/>
    </xf>
    <xf numFmtId="0" fontId="13" fillId="28" borderId="19" xfId="0" applyFont="1" applyFill="1" applyBorder="1" applyAlignment="1">
      <alignment horizontal="center" vertical="center"/>
    </xf>
    <xf numFmtId="1" fontId="4" fillId="41" borderId="12" xfId="40" applyNumberFormat="1" applyFont="1" applyFill="1" applyBorder="1" applyAlignment="1">
      <alignment horizontal="center" textRotation="90" wrapText="1"/>
    </xf>
    <xf numFmtId="1" fontId="14" fillId="41" borderId="5" xfId="0" applyNumberFormat="1" applyFont="1" applyFill="1" applyBorder="1" applyAlignment="1">
      <alignment horizontal="center" textRotation="90" wrapText="1"/>
    </xf>
    <xf numFmtId="1" fontId="9" fillId="41" borderId="5" xfId="40" applyNumberFormat="1" applyFont="1" applyFill="1" applyBorder="1" applyAlignment="1">
      <alignment horizontal="center" textRotation="90" wrapText="1"/>
    </xf>
    <xf numFmtId="1" fontId="4" fillId="41" borderId="5" xfId="40" applyNumberFormat="1" applyFont="1" applyFill="1" applyBorder="1" applyAlignment="1">
      <alignment horizontal="center" textRotation="90" wrapText="1"/>
    </xf>
    <xf numFmtId="1" fontId="21" fillId="25" borderId="39" xfId="0" applyNumberFormat="1" applyFont="1" applyFill="1" applyBorder="1" applyAlignment="1">
      <alignment horizontal="center" vertical="center"/>
    </xf>
    <xf numFmtId="1" fontId="22" fillId="25" borderId="40" xfId="0" applyNumberFormat="1" applyFont="1" applyFill="1" applyBorder="1" applyAlignment="1">
      <alignment horizontal="center" vertical="center"/>
    </xf>
    <xf numFmtId="1" fontId="22" fillId="25" borderId="41" xfId="0" applyNumberFormat="1" applyFont="1" applyFill="1" applyBorder="1" applyAlignment="1">
      <alignment horizontal="center" vertical="center"/>
    </xf>
    <xf numFmtId="1" fontId="23" fillId="25" borderId="5" xfId="40" applyNumberFormat="1" applyFont="1" applyFill="1" applyBorder="1" applyAlignment="1">
      <alignment horizontal="center" textRotation="90" wrapText="1"/>
    </xf>
    <xf numFmtId="0" fontId="9" fillId="27" borderId="37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/>
    </xf>
    <xf numFmtId="1" fontId="8" fillId="41" borderId="39" xfId="0" applyNumberFormat="1" applyFont="1" applyFill="1" applyBorder="1" applyAlignment="1">
      <alignment horizontal="center" vertical="center"/>
    </xf>
    <xf numFmtId="1" fontId="0" fillId="41" borderId="40" xfId="0" applyNumberFormat="1" applyFill="1" applyBorder="1" applyAlignment="1">
      <alignment horizontal="center" vertical="center"/>
    </xf>
    <xf numFmtId="1" fontId="0" fillId="41" borderId="41" xfId="0" applyNumberFormat="1" applyFill="1" applyBorder="1" applyAlignment="1">
      <alignment horizontal="center" vertical="center"/>
    </xf>
    <xf numFmtId="0" fontId="17" fillId="31" borderId="0" xfId="0" applyFont="1" applyFill="1" applyAlignment="1">
      <alignment horizontal="left" vertical="center" wrapText="1"/>
    </xf>
    <xf numFmtId="0" fontId="18" fillId="31" borderId="0" xfId="0" applyFont="1" applyFill="1" applyAlignment="1">
      <alignment horizontal="left" vertical="center"/>
    </xf>
    <xf numFmtId="0" fontId="18" fillId="31" borderId="42" xfId="0" applyFont="1" applyFill="1" applyBorder="1" applyAlignment="1">
      <alignment horizontal="left" vertical="center"/>
    </xf>
    <xf numFmtId="0" fontId="8" fillId="26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26" borderId="44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7" fillId="40" borderId="17" xfId="0" applyFont="1" applyFill="1" applyBorder="1" applyAlignment="1">
      <alignment horizontal="center" vertical="center"/>
    </xf>
    <xf numFmtId="0" fontId="7" fillId="40" borderId="18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6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0" fontId="48" fillId="31" borderId="51" xfId="0" applyFont="1" applyFill="1" applyBorder="1" applyAlignment="1">
      <alignment horizontal="center" vertical="center"/>
    </xf>
    <xf numFmtId="0" fontId="48" fillId="34" borderId="51" xfId="0" applyFont="1" applyFill="1" applyBorder="1" applyAlignment="1">
      <alignment horizontal="center" vertical="center"/>
    </xf>
    <xf numFmtId="0" fontId="49" fillId="25" borderId="50" xfId="0" applyFont="1" applyFill="1" applyBorder="1" applyAlignment="1">
      <alignment horizontal="center" vertical="center"/>
    </xf>
    <xf numFmtId="0" fontId="49" fillId="35" borderId="51" xfId="0" applyFont="1" applyFill="1" applyBorder="1" applyAlignment="1">
      <alignment horizontal="center" vertical="center"/>
    </xf>
    <xf numFmtId="0" fontId="49" fillId="33" borderId="51" xfId="0" applyFont="1" applyFill="1" applyBorder="1" applyAlignment="1">
      <alignment horizontal="center" vertical="center"/>
    </xf>
    <xf numFmtId="0" fontId="49" fillId="35" borderId="50" xfId="0" applyFont="1" applyFill="1" applyBorder="1" applyAlignment="1">
      <alignment horizontal="center" vertical="center"/>
    </xf>
    <xf numFmtId="0" fontId="49" fillId="36" borderId="50" xfId="0" applyFont="1" applyFill="1" applyBorder="1" applyAlignment="1">
      <alignment horizontal="center" vertical="center"/>
    </xf>
  </cellXfs>
  <cellStyles count="53">
    <cellStyle name="20 % - Akzent1 2" xfId="1"/>
    <cellStyle name="20 % - Akzent2 2" xfId="2"/>
    <cellStyle name="20 % - Akzent3 2" xfId="3"/>
    <cellStyle name="20 % - Akzent4 2" xfId="4"/>
    <cellStyle name="20 % - Akzent5 2" xfId="5"/>
    <cellStyle name="20 % - Akzent6 2" xfId="6"/>
    <cellStyle name="40 % - Akzent1 2" xfId="7"/>
    <cellStyle name="40 % - Akzent2 2" xfId="8"/>
    <cellStyle name="40 % - Akzent3 2" xfId="9"/>
    <cellStyle name="40 % - Akzent4 2" xfId="10"/>
    <cellStyle name="40 % - Akzent5 2" xfId="11"/>
    <cellStyle name="40 % - Akzent6 2" xfId="12"/>
    <cellStyle name="60 % - Akzent1 2" xfId="13"/>
    <cellStyle name="60 % - Akzent2 2" xfId="14"/>
    <cellStyle name="60 % - Akzent3 2" xfId="15"/>
    <cellStyle name="60 % - Akzent4 2" xfId="16"/>
    <cellStyle name="60 % - Akzent5 2" xfId="17"/>
    <cellStyle name="60 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blendbar Daten" xfId="25"/>
    <cellStyle name="Ausgabe 2" xfId="26"/>
    <cellStyle name="Berechnung 2" xfId="27"/>
    <cellStyle name="Eingabe 2" xfId="28"/>
    <cellStyle name="Eingabe 3" xfId="29"/>
    <cellStyle name="Ergebnis 2" xfId="30"/>
    <cellStyle name="Ergebnisse" xfId="31"/>
    <cellStyle name="Erklärender Text 2" xfId="32"/>
    <cellStyle name="Gut 2" xfId="33"/>
    <cellStyle name="Hyperlink 2" xfId="34"/>
    <cellStyle name="Neutral 2" xfId="35"/>
    <cellStyle name="Notiz 2" xfId="36"/>
    <cellStyle name="Schlecht 2" xfId="37"/>
    <cellStyle name="Standard" xfId="0" builtinId="0"/>
    <cellStyle name="Standard 2" xfId="38"/>
    <cellStyle name="Standard 3" xfId="39"/>
    <cellStyle name="Standard_Tabelle1" xfId="40"/>
    <cellStyle name="Überschrft Stardart" xfId="41"/>
    <cellStyle name="Überschrift 1 2" xfId="42"/>
    <cellStyle name="Überschrift 2 2" xfId="43"/>
    <cellStyle name="Überschrift 3 2" xfId="44"/>
    <cellStyle name="Überschrift 4 2" xfId="45"/>
    <cellStyle name="Überschrift 5" xfId="46"/>
    <cellStyle name="Überschrift 6" xfId="47"/>
    <cellStyle name="Überschrift ausblend" xfId="48"/>
    <cellStyle name="Überschrift von Ergebnisse" xfId="49"/>
    <cellStyle name="Verknüpfte Zelle 2" xfId="50"/>
    <cellStyle name="Warnender Text 2" xfId="51"/>
    <cellStyle name="Zelle überprüfen 2" xfId="52"/>
  </cellStyles>
  <dxfs count="2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9BC6ED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 tint="-0.499984740745262"/>
      </font>
      <fill>
        <patternFill>
          <bgColor rgb="FFC9FBC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BAFC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DF2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D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2" tint="-9.9948118533890809E-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BC6ED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 tint="-0.499984740745262"/>
      </font>
      <fill>
        <patternFill>
          <bgColor rgb="FFC9FBC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BAFCC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DF2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D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4467225</xdr:colOff>
      <xdr:row>21</xdr:row>
      <xdr:rowOff>57150</xdr:rowOff>
    </xdr:from>
    <xdr:to>
      <xdr:col>6</xdr:col>
      <xdr:colOff>371475</xdr:colOff>
      <xdr:row>25</xdr:row>
      <xdr:rowOff>85725</xdr:rowOff>
    </xdr:to>
    <xdr:pic>
      <xdr:nvPicPr>
        <xdr:cNvPr id="13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48" b="20641"/>
        <a:stretch>
          <a:fillRect/>
        </a:stretch>
      </xdr:blipFill>
      <xdr:spPr bwMode="auto">
        <a:xfrm>
          <a:off x="6143625" y="5391150"/>
          <a:ext cx="30575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23</xdr:row>
      <xdr:rowOff>76200</xdr:rowOff>
    </xdr:from>
    <xdr:to>
      <xdr:col>2</xdr:col>
      <xdr:colOff>1800225</xdr:colOff>
      <xdr:row>26</xdr:row>
      <xdr:rowOff>85725</xdr:rowOff>
    </xdr:to>
    <xdr:pic>
      <xdr:nvPicPr>
        <xdr:cNvPr id="132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6334125"/>
          <a:ext cx="17811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2047875</xdr:colOff>
      <xdr:row>27</xdr:row>
      <xdr:rowOff>123825</xdr:rowOff>
    </xdr:from>
    <xdr:to>
      <xdr:col>2</xdr:col>
      <xdr:colOff>3105150</xdr:colOff>
      <xdr:row>30</xdr:row>
      <xdr:rowOff>133350</xdr:rowOff>
    </xdr:to>
    <xdr:pic>
      <xdr:nvPicPr>
        <xdr:cNvPr id="1327" name="Picture 23" descr="I:\Vorlagen\Logos\wbk-Logos_neu\wbk_Logo_bunt\WBK_RGB_D\WBK_rgb_D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7029450"/>
          <a:ext cx="1057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27</xdr:row>
      <xdr:rowOff>123825</xdr:rowOff>
    </xdr:from>
    <xdr:to>
      <xdr:col>2</xdr:col>
      <xdr:colOff>1114425</xdr:colOff>
      <xdr:row>30</xdr:row>
      <xdr:rowOff>133350</xdr:rowOff>
    </xdr:to>
    <xdr:pic>
      <xdr:nvPicPr>
        <xdr:cNvPr id="1328" name="Picture 25" descr="I:\Vorlagen\Logos\KIT-Logos\Logo_d_bunt\kit_logo_de_4c_positiv.tif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7029450"/>
          <a:ext cx="1095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2466975</xdr:colOff>
      <xdr:row>13</xdr:row>
      <xdr:rowOff>47625</xdr:rowOff>
    </xdr:from>
    <xdr:to>
      <xdr:col>2</xdr:col>
      <xdr:colOff>4019550</xdr:colOff>
      <xdr:row>15</xdr:row>
      <xdr:rowOff>152400</xdr:rowOff>
    </xdr:to>
    <xdr:pic>
      <xdr:nvPicPr>
        <xdr:cNvPr id="1329" name="Grafik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981450"/>
          <a:ext cx="1552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2047875</xdr:colOff>
      <xdr:row>23</xdr:row>
      <xdr:rowOff>76200</xdr:rowOff>
    </xdr:from>
    <xdr:to>
      <xdr:col>2</xdr:col>
      <xdr:colOff>3600450</xdr:colOff>
      <xdr:row>26</xdr:row>
      <xdr:rowOff>57150</xdr:rowOff>
    </xdr:to>
    <xdr:pic>
      <xdr:nvPicPr>
        <xdr:cNvPr id="1330" name="Grafik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6334125"/>
          <a:ext cx="1552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xel.Korge@iao.fraunhofer.de" TargetMode="External"/><Relationship Id="rId1" Type="http://schemas.openxmlformats.org/officeDocument/2006/relationships/hyperlink" Target="http://www.wbk.kit.edu/wbkintern/Forschung/Projekte/HyPlan/Ergebnisse/Download/index_d.ph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5"/>
  <sheetViews>
    <sheetView tabSelected="1" workbookViewId="0">
      <selection activeCell="M43" sqref="M43"/>
    </sheetView>
  </sheetViews>
  <sheetFormatPr baseColWidth="10" defaultRowHeight="15"/>
  <cols>
    <col min="1" max="5" width="11" style="78"/>
    <col min="6" max="6" width="15.375" style="78" customWidth="1"/>
    <col min="7" max="16384" width="11" style="78"/>
  </cols>
  <sheetData>
    <row r="1" spans="1:10" s="79" customFormat="1" ht="36" customHeight="1">
      <c r="A1" s="80" t="s">
        <v>99</v>
      </c>
    </row>
    <row r="2" spans="1:10">
      <c r="A2" s="81"/>
    </row>
    <row r="4" spans="1:10" ht="15.75" thickBot="1"/>
    <row r="5" spans="1:10" ht="19.5" thickTop="1" thickBot="1">
      <c r="A5" s="83" t="s">
        <v>101</v>
      </c>
      <c r="B5" s="84"/>
      <c r="C5" s="84"/>
      <c r="D5" s="85"/>
      <c r="E5" s="85"/>
      <c r="F5" s="86"/>
    </row>
    <row r="6" spans="1:10" ht="18.75" thickBot="1">
      <c r="A6" s="177" t="s">
        <v>87</v>
      </c>
      <c r="B6" s="178"/>
      <c r="C6" s="178"/>
      <c r="D6" s="178"/>
      <c r="E6" s="87">
        <v>20</v>
      </c>
      <c r="F6" s="88" t="s">
        <v>65</v>
      </c>
    </row>
    <row r="7" spans="1:10" ht="18.75" thickBot="1">
      <c r="A7" s="177" t="s">
        <v>102</v>
      </c>
      <c r="B7" s="178"/>
      <c r="C7" s="178"/>
      <c r="D7" s="178"/>
      <c r="E7" s="87">
        <v>3</v>
      </c>
      <c r="F7" s="88" t="s">
        <v>65</v>
      </c>
    </row>
    <row r="8" spans="1:10" ht="18.75" thickBot="1">
      <c r="A8" s="177" t="s">
        <v>75</v>
      </c>
      <c r="B8" s="178"/>
      <c r="C8" s="178"/>
      <c r="D8" s="178"/>
      <c r="E8" s="87">
        <v>1.5</v>
      </c>
      <c r="F8" s="88" t="s">
        <v>66</v>
      </c>
    </row>
    <row r="9" spans="1:10" ht="18.75" thickBot="1">
      <c r="A9" s="177" t="s">
        <v>76</v>
      </c>
      <c r="B9" s="178"/>
      <c r="C9" s="178"/>
      <c r="D9" s="178"/>
      <c r="E9" s="87">
        <v>1</v>
      </c>
      <c r="F9" s="88" t="s">
        <v>65</v>
      </c>
    </row>
    <row r="10" spans="1:10" ht="18.75" thickBot="1">
      <c r="A10" s="179" t="s">
        <v>77</v>
      </c>
      <c r="B10" s="180"/>
      <c r="C10" s="180"/>
      <c r="D10" s="180"/>
      <c r="E10" s="89">
        <v>5</v>
      </c>
      <c r="F10" s="90" t="s">
        <v>65</v>
      </c>
    </row>
    <row r="11" spans="1:10" ht="15.75" thickTop="1">
      <c r="J11" s="82"/>
    </row>
    <row r="12" spans="1:10">
      <c r="J12" s="82"/>
    </row>
    <row r="13" spans="1:10">
      <c r="J13" s="82"/>
    </row>
    <row r="14" spans="1:10" ht="20.25" customHeight="1">
      <c r="A14" s="181" t="s">
        <v>139</v>
      </c>
      <c r="B14" s="182"/>
      <c r="C14" s="182"/>
      <c r="D14" s="182"/>
      <c r="E14" s="182"/>
      <c r="F14" s="182"/>
      <c r="J14" s="82"/>
    </row>
    <row r="15" spans="1:10" ht="27.75" customHeight="1">
      <c r="A15" s="182"/>
      <c r="B15" s="182"/>
      <c r="C15" s="182"/>
      <c r="D15" s="182"/>
      <c r="E15" s="182"/>
      <c r="F15" s="182"/>
      <c r="J15" s="82"/>
    </row>
    <row r="16" spans="1:10">
      <c r="J16" s="82"/>
    </row>
    <row r="18" spans="1:6" ht="15.75" thickBot="1"/>
    <row r="19" spans="1:6" ht="19.5" thickTop="1" thickBot="1">
      <c r="A19" s="83" t="s">
        <v>138</v>
      </c>
      <c r="B19" s="84"/>
      <c r="C19" s="84"/>
      <c r="D19" s="84"/>
      <c r="E19" s="85"/>
      <c r="F19" s="86"/>
    </row>
    <row r="20" spans="1:6" ht="18.75" thickBot="1">
      <c r="A20" s="173" t="s">
        <v>103</v>
      </c>
      <c r="B20" s="174"/>
      <c r="C20" s="174"/>
      <c r="D20" s="174"/>
      <c r="E20" s="152">
        <f ca="1">'Kanban-Berechnung'!$W$6</f>
        <v>9.8615641258371323</v>
      </c>
      <c r="F20" s="91" t="s">
        <v>65</v>
      </c>
    </row>
    <row r="21" spans="1:6" ht="18.75" thickBot="1">
      <c r="A21" s="173" t="s">
        <v>104</v>
      </c>
      <c r="B21" s="174"/>
      <c r="C21" s="174"/>
      <c r="D21" s="174"/>
      <c r="E21" s="152">
        <f ca="1">'Kanban-Berechnung'!$X$6</f>
        <v>8.7914346434870243</v>
      </c>
      <c r="F21" s="91" t="s">
        <v>107</v>
      </c>
    </row>
    <row r="22" spans="1:6" ht="18.75" thickBot="1">
      <c r="A22" s="173" t="s">
        <v>105</v>
      </c>
      <c r="B22" s="174"/>
      <c r="C22" s="174"/>
      <c r="D22" s="174"/>
      <c r="E22" s="154">
        <f ca="1">'Kanban-Berechnung'!$Y$6</f>
        <v>44.66102418745276</v>
      </c>
      <c r="F22" s="91" t="s">
        <v>70</v>
      </c>
    </row>
    <row r="23" spans="1:6" ht="18.75" thickBot="1">
      <c r="A23" s="173" t="s">
        <v>106</v>
      </c>
      <c r="B23" s="174"/>
      <c r="C23" s="174"/>
      <c r="D23" s="174"/>
      <c r="E23" s="154">
        <f ca="1">'Kanban-Berechnung'!$Z$6</f>
        <v>746.57142857142856</v>
      </c>
      <c r="F23" s="91" t="s">
        <v>63</v>
      </c>
    </row>
    <row r="24" spans="1:6" ht="18.75" thickBot="1">
      <c r="A24" s="175" t="s">
        <v>84</v>
      </c>
      <c r="B24" s="176"/>
      <c r="C24" s="176"/>
      <c r="D24" s="176"/>
      <c r="E24" s="153">
        <f ca="1">'Kanban-Berechnung'!$AA$6</f>
        <v>16.304850196639368</v>
      </c>
      <c r="F24" s="92" t="s">
        <v>65</v>
      </c>
    </row>
    <row r="25" spans="1:6" ht="15.75" thickTop="1"/>
  </sheetData>
  <mergeCells count="11">
    <mergeCell ref="A14:F15"/>
    <mergeCell ref="A20:D20"/>
    <mergeCell ref="A21:D21"/>
    <mergeCell ref="A22:D22"/>
    <mergeCell ref="A23:D23"/>
    <mergeCell ref="A24:D24"/>
    <mergeCell ref="A6:D6"/>
    <mergeCell ref="A7:D7"/>
    <mergeCell ref="A8:D8"/>
    <mergeCell ref="A9:D9"/>
    <mergeCell ref="A10:D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67"/>
  <sheetViews>
    <sheetView zoomScaleNormal="100" workbookViewId="0">
      <pane ySplit="11" topLeftCell="A12" activePane="bottomLeft" state="frozen"/>
      <selection pane="bottomLeft" activeCell="R17" sqref="R17"/>
    </sheetView>
  </sheetViews>
  <sheetFormatPr baseColWidth="10" defaultColWidth="11.5" defaultRowHeight="15.75"/>
  <cols>
    <col min="1" max="2" width="6.75" style="106" customWidth="1"/>
    <col min="3" max="3" width="6.75" style="107" customWidth="1"/>
    <col min="4" max="5" width="6.75" style="106" customWidth="1"/>
    <col min="6" max="6" width="6.75" style="113" customWidth="1"/>
    <col min="7" max="8" width="6.75" style="107" customWidth="1"/>
    <col min="9" max="10" width="6.75" style="108" hidden="1" customWidth="1"/>
    <col min="11" max="16" width="6.75" style="107" hidden="1" customWidth="1"/>
    <col min="17" max="19" width="6.75" style="107" customWidth="1"/>
    <col min="20" max="22" width="6.75" style="134" customWidth="1"/>
    <col min="23" max="23" width="6.75" style="109" customWidth="1"/>
    <col min="24" max="24" width="6.75" style="110" customWidth="1"/>
    <col min="25" max="25" width="6.75" style="111" customWidth="1"/>
    <col min="26" max="26" width="6.75" style="107" customWidth="1"/>
    <col min="27" max="27" width="6.75" style="112" customWidth="1"/>
    <col min="28" max="16384" width="11.5" style="1"/>
  </cols>
  <sheetData>
    <row r="1" spans="1:27" ht="36" customHeight="1">
      <c r="A1" s="135" t="s">
        <v>108</v>
      </c>
      <c r="B1" s="1"/>
      <c r="C1" s="17"/>
      <c r="D1" s="1"/>
      <c r="E1" s="1"/>
      <c r="F1" s="15"/>
      <c r="G1" s="17"/>
      <c r="H1" s="17"/>
      <c r="I1" s="8"/>
      <c r="J1" s="8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9"/>
      <c r="X1" s="6"/>
      <c r="Y1" s="10"/>
      <c r="Z1" s="17"/>
      <c r="AA1" s="67"/>
    </row>
    <row r="2" spans="1:27">
      <c r="A2" s="155" t="s">
        <v>100</v>
      </c>
      <c r="B2" s="156"/>
      <c r="C2" s="157"/>
      <c r="D2" s="156"/>
      <c r="E2" s="156"/>
      <c r="F2" s="17">
        <f ca="1">Kanban_Berechnung_bis_Zeile_Soll</f>
        <v>67</v>
      </c>
      <c r="G2" s="17"/>
      <c r="H2" s="17"/>
      <c r="I2" s="8"/>
      <c r="J2" s="8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9"/>
      <c r="X2" s="6"/>
      <c r="Y2" s="10"/>
      <c r="Z2" s="17"/>
      <c r="AA2" s="67"/>
    </row>
    <row r="3" spans="1:27" ht="16.5" thickBot="1">
      <c r="A3" s="1"/>
      <c r="B3" s="1"/>
      <c r="C3" s="17"/>
      <c r="D3" s="1"/>
      <c r="E3" s="1"/>
      <c r="F3" s="15"/>
      <c r="G3" s="17"/>
      <c r="H3" s="17"/>
      <c r="I3" s="8"/>
      <c r="J3" s="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9"/>
      <c r="X3" s="6"/>
      <c r="Y3" s="10"/>
      <c r="Z3" s="17"/>
      <c r="AA3" s="67"/>
    </row>
    <row r="4" spans="1:27" ht="32.25" customHeight="1" thickBot="1">
      <c r="A4" s="202" t="s">
        <v>91</v>
      </c>
      <c r="B4" s="203"/>
      <c r="C4" s="203"/>
      <c r="D4" s="204"/>
      <c r="E4" s="197" t="s">
        <v>87</v>
      </c>
      <c r="F4" s="198"/>
      <c r="G4" s="198"/>
      <c r="H4" s="46">
        <f>Cockpit!$E$6</f>
        <v>20</v>
      </c>
      <c r="I4" s="8"/>
      <c r="J4" s="8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9"/>
      <c r="X4" s="6"/>
      <c r="Y4" s="10"/>
      <c r="Z4" s="17"/>
      <c r="AA4" s="67"/>
    </row>
    <row r="5" spans="1:27" s="2" customFormat="1" ht="115.5" customHeight="1">
      <c r="A5" s="203"/>
      <c r="B5" s="203"/>
      <c r="C5" s="203"/>
      <c r="D5" s="204"/>
      <c r="E5" s="47" t="s">
        <v>88</v>
      </c>
      <c r="F5" s="54" t="s">
        <v>88</v>
      </c>
      <c r="G5" s="54" t="s">
        <v>88</v>
      </c>
      <c r="H5" s="55" t="s">
        <v>88</v>
      </c>
      <c r="I5" s="11"/>
      <c r="J5" s="7"/>
      <c r="K5" s="57"/>
      <c r="L5" s="58"/>
      <c r="M5" s="58"/>
      <c r="N5" s="58"/>
      <c r="O5" s="58"/>
      <c r="P5" s="58"/>
      <c r="Q5" s="58"/>
      <c r="R5" s="58"/>
      <c r="S5" s="60" t="s">
        <v>60</v>
      </c>
      <c r="T5" s="183" t="s">
        <v>97</v>
      </c>
      <c r="U5" s="184"/>
      <c r="V5" s="185"/>
      <c r="W5" s="48" t="s">
        <v>61</v>
      </c>
      <c r="X5" s="49" t="s">
        <v>60</v>
      </c>
      <c r="Y5" s="49" t="s">
        <v>60</v>
      </c>
      <c r="Z5" s="62" t="s">
        <v>61</v>
      </c>
      <c r="AA5" s="68" t="s">
        <v>61</v>
      </c>
    </row>
    <row r="6" spans="1:27" ht="29.25" customHeight="1" thickBot="1">
      <c r="A6" s="203"/>
      <c r="B6" s="203"/>
      <c r="C6" s="203"/>
      <c r="D6" s="204"/>
      <c r="E6" s="45">
        <f>Cockpit!$E$7</f>
        <v>3</v>
      </c>
      <c r="F6" s="22">
        <f>Cockpit!$E$8</f>
        <v>1.5</v>
      </c>
      <c r="G6" s="23">
        <f>Cockpit!$E$9</f>
        <v>1</v>
      </c>
      <c r="H6" s="24">
        <f>Cockpit!$E$10</f>
        <v>5</v>
      </c>
      <c r="I6" s="12"/>
      <c r="J6" s="8"/>
      <c r="K6" s="17"/>
      <c r="L6" s="17"/>
      <c r="M6" s="17"/>
      <c r="N6" s="17"/>
      <c r="O6" s="17"/>
      <c r="P6" s="17"/>
      <c r="Q6" s="17"/>
      <c r="R6" s="17"/>
      <c r="S6" s="61">
        <f ca="1">SUM(S11:S11065)</f>
        <v>528</v>
      </c>
      <c r="T6" s="75"/>
      <c r="U6" s="76"/>
      <c r="V6" s="77"/>
      <c r="W6" s="50">
        <f ca="1">AVERAGE(W11:W11065)</f>
        <v>9.8615641258371323</v>
      </c>
      <c r="X6" s="51">
        <f ca="1">SUM(X11:X11065)</f>
        <v>8.7914346434870243</v>
      </c>
      <c r="Y6" s="52">
        <f ca="1">SUM(Y11:Y11065)</f>
        <v>44.66102418745276</v>
      </c>
      <c r="Z6" s="52">
        <f ca="1">AVERAGE(Z11:Z11065)</f>
        <v>746.57142857142856</v>
      </c>
      <c r="AA6" s="53">
        <f ca="1">AVERAGE(AA11:AA11065)</f>
        <v>16.304850196639368</v>
      </c>
    </row>
    <row r="7" spans="1:27" s="3" customFormat="1" ht="9" customHeight="1" thickBot="1">
      <c r="A7" s="4"/>
      <c r="B7" s="4"/>
      <c r="C7" s="18"/>
      <c r="D7" s="4"/>
      <c r="E7" s="4"/>
      <c r="F7" s="16"/>
      <c r="G7" s="18"/>
      <c r="H7" s="18"/>
      <c r="I7" s="5"/>
      <c r="J7" s="5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29"/>
      <c r="X7" s="30"/>
      <c r="Y7" s="31"/>
      <c r="Z7" s="63"/>
      <c r="AA7" s="69"/>
    </row>
    <row r="8" spans="1:27" s="2" customFormat="1" ht="18.95" customHeight="1" thickBot="1">
      <c r="A8" s="205" t="s">
        <v>92</v>
      </c>
      <c r="B8" s="206"/>
      <c r="C8" s="206"/>
      <c r="D8" s="207"/>
      <c r="E8" s="208" t="s">
        <v>93</v>
      </c>
      <c r="F8" s="209"/>
      <c r="G8" s="209"/>
      <c r="H8" s="210"/>
      <c r="I8" s="211" t="s">
        <v>94</v>
      </c>
      <c r="J8" s="212"/>
      <c r="K8" s="212"/>
      <c r="L8" s="212"/>
      <c r="M8" s="199" t="s">
        <v>90</v>
      </c>
      <c r="N8" s="200"/>
      <c r="O8" s="200"/>
      <c r="P8" s="201"/>
      <c r="Q8" s="199" t="s">
        <v>95</v>
      </c>
      <c r="R8" s="200"/>
      <c r="S8" s="201"/>
      <c r="T8" s="193" t="s">
        <v>96</v>
      </c>
      <c r="U8" s="194"/>
      <c r="V8" s="195"/>
      <c r="W8" s="186" t="s">
        <v>82</v>
      </c>
      <c r="X8" s="187"/>
      <c r="Y8" s="187"/>
      <c r="Z8" s="187"/>
      <c r="AA8" s="188"/>
    </row>
    <row r="9" spans="1:27" s="25" customFormat="1" ht="103.5" customHeight="1">
      <c r="A9" s="21" t="s">
        <v>0</v>
      </c>
      <c r="B9" s="20" t="s">
        <v>1</v>
      </c>
      <c r="C9" s="56" t="s">
        <v>72</v>
      </c>
      <c r="D9" s="37" t="s">
        <v>73</v>
      </c>
      <c r="E9" s="38" t="s">
        <v>74</v>
      </c>
      <c r="F9" s="39" t="s">
        <v>75</v>
      </c>
      <c r="G9" s="40" t="s">
        <v>76</v>
      </c>
      <c r="H9" s="41" t="s">
        <v>77</v>
      </c>
      <c r="I9" s="121" t="s">
        <v>78</v>
      </c>
      <c r="J9" s="122" t="s">
        <v>76</v>
      </c>
      <c r="K9" s="123" t="s">
        <v>79</v>
      </c>
      <c r="L9" s="123" t="s">
        <v>80</v>
      </c>
      <c r="M9" s="189" t="s">
        <v>81</v>
      </c>
      <c r="N9" s="190"/>
      <c r="O9" s="192" t="s">
        <v>89</v>
      </c>
      <c r="P9" s="192"/>
      <c r="Q9" s="191" t="s">
        <v>85</v>
      </c>
      <c r="R9" s="191"/>
      <c r="S9" s="128" t="s">
        <v>86</v>
      </c>
      <c r="T9" s="196" t="s">
        <v>85</v>
      </c>
      <c r="U9" s="196"/>
      <c r="V9" s="72" t="s">
        <v>86</v>
      </c>
      <c r="W9" s="36" t="s">
        <v>59</v>
      </c>
      <c r="X9" s="32" t="s">
        <v>58</v>
      </c>
      <c r="Y9" s="33" t="s">
        <v>62</v>
      </c>
      <c r="Z9" s="64" t="s">
        <v>83</v>
      </c>
      <c r="AA9" s="70" t="s">
        <v>84</v>
      </c>
    </row>
    <row r="10" spans="1:27" s="26" customFormat="1" ht="38.25">
      <c r="A10" s="114"/>
      <c r="B10" s="114"/>
      <c r="C10" s="115" t="s">
        <v>68</v>
      </c>
      <c r="D10" s="114" t="s">
        <v>63</v>
      </c>
      <c r="E10" s="42" t="s">
        <v>65</v>
      </c>
      <c r="F10" s="42" t="s">
        <v>66</v>
      </c>
      <c r="G10" s="42" t="s">
        <v>65</v>
      </c>
      <c r="H10" s="42" t="s">
        <v>65</v>
      </c>
      <c r="I10" s="124" t="s">
        <v>69</v>
      </c>
      <c r="J10" s="124" t="s">
        <v>63</v>
      </c>
      <c r="K10" s="125" t="s">
        <v>63</v>
      </c>
      <c r="L10" s="125" t="s">
        <v>63</v>
      </c>
      <c r="M10" s="129" t="s">
        <v>64</v>
      </c>
      <c r="N10" s="129" t="s">
        <v>63</v>
      </c>
      <c r="O10" s="129" t="s">
        <v>64</v>
      </c>
      <c r="P10" s="129" t="s">
        <v>63</v>
      </c>
      <c r="Q10" s="130" t="s">
        <v>64</v>
      </c>
      <c r="R10" s="130" t="s">
        <v>63</v>
      </c>
      <c r="S10" s="131" t="s">
        <v>71</v>
      </c>
      <c r="T10" s="73" t="s">
        <v>64</v>
      </c>
      <c r="U10" s="73" t="s">
        <v>63</v>
      </c>
      <c r="V10" s="116" t="s">
        <v>71</v>
      </c>
      <c r="W10" s="117" t="s">
        <v>65</v>
      </c>
      <c r="X10" s="34" t="s">
        <v>67</v>
      </c>
      <c r="Y10" s="35" t="s">
        <v>70</v>
      </c>
      <c r="Z10" s="65" t="s">
        <v>63</v>
      </c>
      <c r="AA10" s="118" t="s">
        <v>65</v>
      </c>
    </row>
    <row r="11" spans="1:27" s="14" customFormat="1">
      <c r="A11" s="13"/>
      <c r="B11" s="13"/>
      <c r="C11" s="19"/>
      <c r="D11" s="13"/>
      <c r="E11" s="119"/>
      <c r="F11" s="43"/>
      <c r="G11" s="44"/>
      <c r="H11" s="44"/>
      <c r="I11" s="126"/>
      <c r="J11" s="126"/>
      <c r="K11" s="127"/>
      <c r="L11" s="127"/>
      <c r="M11" s="132"/>
      <c r="N11" s="132"/>
      <c r="O11" s="132"/>
      <c r="P11" s="132"/>
      <c r="Q11" s="132"/>
      <c r="R11" s="132"/>
      <c r="S11" s="132"/>
      <c r="T11" s="74"/>
      <c r="U11" s="74"/>
      <c r="V11" s="74"/>
      <c r="W11" s="120"/>
      <c r="X11" s="27"/>
      <c r="Y11" s="28"/>
      <c r="Z11" s="66"/>
      <c r="AA11" s="71"/>
    </row>
    <row r="12" spans="1:27">
      <c r="A12" s="93">
        <f ca="1">INDEX(Teile_Verbräuche_Daten,ROW(1:1),MATCH('Kanban-Berechnung'!A$9,Teile_Verbräuche_Spalten,0))</f>
        <v>1</v>
      </c>
      <c r="B12" s="93" t="str">
        <f ca="1">INDEX(Teile_Verbräuche_Daten,ROW(1:1),MATCH('Kanban-Berechnung'!B$9,Teile_Verbräuche_Spalten,0))</f>
        <v>Teil 1</v>
      </c>
      <c r="C12" s="94">
        <f ca="1">INDEX(Teile_Verbräuche_Daten,ROW(1:1),MATCH('Kanban-Berechnung'!C$9,Teile_Verbräuche_Spalten,0))</f>
        <v>6133.5</v>
      </c>
      <c r="D12" s="93">
        <f ca="1">INDEX(Teile_Verbräuche_Daten,ROW(1:1),MATCH('Kanban-Berechnung'!D$9,Teile_Verbräuche_Spalten,0))</f>
        <v>280</v>
      </c>
      <c r="E12" s="95">
        <f>E$6</f>
        <v>3</v>
      </c>
      <c r="F12" s="96">
        <f>F$6</f>
        <v>1.5</v>
      </c>
      <c r="G12" s="97">
        <f>G$6</f>
        <v>1</v>
      </c>
      <c r="H12" s="97">
        <f>H$6</f>
        <v>5</v>
      </c>
      <c r="I12" s="98">
        <f t="shared" ref="I12:I43" ca="1" si="0">C12/$H$4</f>
        <v>306.67500000000001</v>
      </c>
      <c r="J12" s="98">
        <f t="shared" ref="J12:J66" ca="1" si="1">G12*I12</f>
        <v>306.67500000000001</v>
      </c>
      <c r="K12" s="99">
        <f ca="1">I12*H12</f>
        <v>1533.375</v>
      </c>
      <c r="L12" s="99">
        <f ca="1">I12*E12*F12+J12</f>
        <v>1686.7125000000001</v>
      </c>
      <c r="M12" s="100">
        <f ca="1">ROUNDUP(J12/D12,0)</f>
        <v>2</v>
      </c>
      <c r="N12" s="100">
        <f t="shared" ref="N12:N43" ca="1" si="2">D12*M12</f>
        <v>560</v>
      </c>
      <c r="O12" s="100">
        <f ca="1">ROUNDUP(L12/D12,0)</f>
        <v>7</v>
      </c>
      <c r="P12" s="100">
        <f t="shared" ref="P12:P43" ca="1" si="3">D12*O12</f>
        <v>1960</v>
      </c>
      <c r="Q12" s="100">
        <f t="shared" ref="Q12:Q43" ca="1" si="4">ROUNDUP(K12/D12,0)</f>
        <v>6</v>
      </c>
      <c r="R12" s="100">
        <f t="shared" ref="R12:R43" ca="1" si="5">D12*Q12</f>
        <v>1680</v>
      </c>
      <c r="S12" s="100">
        <f t="shared" ref="S12:S43" ca="1" si="6">Q12+O12</f>
        <v>13</v>
      </c>
      <c r="T12" s="133">
        <f t="shared" ref="T12:V31" ca="1" si="7">INDEX(Steuerparameter_Ist_Daten,MATCH($A12,Steuerparameter_Ist_Zeilen,0),MATCH(T$10,Steuerparameter_Ist_Spalten,0))</f>
        <v>6</v>
      </c>
      <c r="U12" s="133">
        <f t="shared" ca="1" si="7"/>
        <v>1680</v>
      </c>
      <c r="V12" s="133">
        <f t="shared" ca="1" si="7"/>
        <v>13</v>
      </c>
      <c r="W12" s="101">
        <f t="shared" ref="W12:W43" ca="1" si="8">R12/I12</f>
        <v>5.4781120078258745</v>
      </c>
      <c r="X12" s="102">
        <f t="shared" ref="X12:X66" ca="1" si="9">1/W12</f>
        <v>0.18254464285714286</v>
      </c>
      <c r="Y12" s="103">
        <f ca="1">I12/D12</f>
        <v>1.0952678571428571</v>
      </c>
      <c r="Z12" s="104">
        <f t="shared" ref="Z12:Z43" ca="1" si="10">R12/2+N12</f>
        <v>1400</v>
      </c>
      <c r="AA12" s="105">
        <f t="shared" ref="AA12:AA43" ca="1" si="11">(N12+R12)/I12</f>
        <v>7.3041493437678318</v>
      </c>
    </row>
    <row r="13" spans="1:27">
      <c r="A13" s="93">
        <f ca="1">INDEX(Teile_Verbräuche_Daten,ROW(2:2),MATCH('Kanban-Berechnung'!A$9,Teile_Verbräuche_Spalten,0))</f>
        <v>2</v>
      </c>
      <c r="B13" s="93" t="str">
        <f ca="1">INDEX(Teile_Verbräuche_Daten,ROW(2:2),MATCH('Kanban-Berechnung'!B$9,Teile_Verbräuche_Spalten,0))</f>
        <v>Teil 2</v>
      </c>
      <c r="C13" s="94">
        <f ca="1">INDEX(Teile_Verbräuche_Daten,ROW(2:2),MATCH('Kanban-Berechnung'!C$9,Teile_Verbräuche_Spalten,0))</f>
        <v>2030.08</v>
      </c>
      <c r="D13" s="93">
        <f ca="1">INDEX(Teile_Verbräuche_Daten,ROW(2:2),MATCH('Kanban-Berechnung'!D$9,Teile_Verbräuche_Spalten,0))</f>
        <v>96</v>
      </c>
      <c r="E13" s="95">
        <f t="shared" ref="E13:F32" si="12">E$6</f>
        <v>3</v>
      </c>
      <c r="F13" s="96">
        <f t="shared" si="12"/>
        <v>1.5</v>
      </c>
      <c r="G13" s="97">
        <f t="shared" ref="G13:H67" si="13">G$6</f>
        <v>1</v>
      </c>
      <c r="H13" s="97">
        <f t="shared" si="13"/>
        <v>5</v>
      </c>
      <c r="I13" s="98">
        <f t="shared" ca="1" si="0"/>
        <v>101.50399999999999</v>
      </c>
      <c r="J13" s="98">
        <f t="shared" ca="1" si="1"/>
        <v>101.50399999999999</v>
      </c>
      <c r="K13" s="99">
        <f t="shared" ref="K13:K66" ca="1" si="14">I13*H13</f>
        <v>507.52</v>
      </c>
      <c r="L13" s="99">
        <f t="shared" ref="L13:L66" ca="1" si="15">I13*E13*F13+J13</f>
        <v>558.27199999999993</v>
      </c>
      <c r="M13" s="100">
        <f t="shared" ref="M13:M66" ca="1" si="16">ROUNDUP(J13/D13,0)</f>
        <v>2</v>
      </c>
      <c r="N13" s="100">
        <f t="shared" ca="1" si="2"/>
        <v>192</v>
      </c>
      <c r="O13" s="100">
        <f t="shared" ref="O13:O66" ca="1" si="17">ROUNDUP(L13/D13,0)</f>
        <v>6</v>
      </c>
      <c r="P13" s="100">
        <f t="shared" ca="1" si="3"/>
        <v>576</v>
      </c>
      <c r="Q13" s="100">
        <f t="shared" ca="1" si="4"/>
        <v>6</v>
      </c>
      <c r="R13" s="100">
        <f t="shared" ca="1" si="5"/>
        <v>576</v>
      </c>
      <c r="S13" s="100">
        <f t="shared" ca="1" si="6"/>
        <v>12</v>
      </c>
      <c r="T13" s="133">
        <f t="shared" ca="1" si="7"/>
        <v>5</v>
      </c>
      <c r="U13" s="133">
        <f t="shared" ca="1" si="7"/>
        <v>480</v>
      </c>
      <c r="V13" s="133">
        <f t="shared" ca="1" si="7"/>
        <v>10</v>
      </c>
      <c r="W13" s="101">
        <f t="shared" ca="1" si="8"/>
        <v>5.6746532156368223</v>
      </c>
      <c r="X13" s="102">
        <f t="shared" ca="1" si="9"/>
        <v>0.17622222222222222</v>
      </c>
      <c r="Y13" s="103">
        <f t="shared" ref="Y13:Y66" ca="1" si="18">I13/D13</f>
        <v>1.0573333333333332</v>
      </c>
      <c r="Z13" s="104">
        <f t="shared" ca="1" si="10"/>
        <v>480</v>
      </c>
      <c r="AA13" s="105">
        <f t="shared" ca="1" si="11"/>
        <v>7.566204287515764</v>
      </c>
    </row>
    <row r="14" spans="1:27">
      <c r="A14" s="93">
        <f ca="1">INDEX(Teile_Verbräuche_Daten,ROW(3:3),MATCH('Kanban-Berechnung'!A$9,Teile_Verbräuche_Spalten,0))</f>
        <v>3</v>
      </c>
      <c r="B14" s="93" t="str">
        <f ca="1">INDEX(Teile_Verbräuche_Daten,ROW(3:3),MATCH('Kanban-Berechnung'!B$9,Teile_Verbräuche_Spalten,0))</f>
        <v>Teil 3</v>
      </c>
      <c r="C14" s="94">
        <f ca="1">INDEX(Teile_Verbräuche_Daten,ROW(3:3),MATCH('Kanban-Berechnung'!C$9,Teile_Verbräuche_Spalten,0))</f>
        <v>7980.67</v>
      </c>
      <c r="D14" s="93">
        <f ca="1">INDEX(Teile_Verbräuche_Daten,ROW(3:3),MATCH('Kanban-Berechnung'!D$9,Teile_Verbräuche_Spalten,0))</f>
        <v>378</v>
      </c>
      <c r="E14" s="95">
        <f t="shared" si="12"/>
        <v>3</v>
      </c>
      <c r="F14" s="96">
        <f t="shared" si="12"/>
        <v>1.5</v>
      </c>
      <c r="G14" s="97">
        <f t="shared" si="13"/>
        <v>1</v>
      </c>
      <c r="H14" s="97">
        <f t="shared" si="13"/>
        <v>5</v>
      </c>
      <c r="I14" s="98">
        <f t="shared" ca="1" si="0"/>
        <v>399.0335</v>
      </c>
      <c r="J14" s="98">
        <f t="shared" ca="1" si="1"/>
        <v>399.0335</v>
      </c>
      <c r="K14" s="99">
        <f t="shared" ca="1" si="14"/>
        <v>1995.1675</v>
      </c>
      <c r="L14" s="99">
        <f t="shared" ca="1" si="15"/>
        <v>2194.6842500000002</v>
      </c>
      <c r="M14" s="100">
        <f t="shared" ca="1" si="16"/>
        <v>2</v>
      </c>
      <c r="N14" s="100">
        <f t="shared" ca="1" si="2"/>
        <v>756</v>
      </c>
      <c r="O14" s="100">
        <f t="shared" ca="1" si="17"/>
        <v>6</v>
      </c>
      <c r="P14" s="100">
        <f t="shared" ca="1" si="3"/>
        <v>2268</v>
      </c>
      <c r="Q14" s="100">
        <f t="shared" ca="1" si="4"/>
        <v>6</v>
      </c>
      <c r="R14" s="100">
        <f t="shared" ca="1" si="5"/>
        <v>2268</v>
      </c>
      <c r="S14" s="100">
        <f t="shared" ca="1" si="6"/>
        <v>12</v>
      </c>
      <c r="T14" s="133">
        <f t="shared" ca="1" si="7"/>
        <v>6</v>
      </c>
      <c r="U14" s="133">
        <f t="shared" ca="1" si="7"/>
        <v>2268</v>
      </c>
      <c r="V14" s="133">
        <f t="shared" ca="1" si="7"/>
        <v>12</v>
      </c>
      <c r="W14" s="101">
        <f t="shared" ca="1" si="8"/>
        <v>5.6837333206359864</v>
      </c>
      <c r="X14" s="102">
        <f t="shared" ca="1" si="9"/>
        <v>0.17594069664903</v>
      </c>
      <c r="Y14" s="103">
        <f t="shared" ca="1" si="18"/>
        <v>1.0556441798941798</v>
      </c>
      <c r="Z14" s="104">
        <f t="shared" ca="1" si="10"/>
        <v>1890</v>
      </c>
      <c r="AA14" s="105">
        <f t="shared" ca="1" si="11"/>
        <v>7.5783110941813154</v>
      </c>
    </row>
    <row r="15" spans="1:27">
      <c r="A15" s="93">
        <f ca="1">INDEX(Teile_Verbräuche_Daten,ROW(4:4),MATCH('Kanban-Berechnung'!A$9,Teile_Verbräuche_Spalten,0))</f>
        <v>4</v>
      </c>
      <c r="B15" s="93" t="str">
        <f ca="1">INDEX(Teile_Verbräuche_Daten,ROW(4:4),MATCH('Kanban-Berechnung'!B$9,Teile_Verbräuche_Spalten,0))</f>
        <v>Teil 4</v>
      </c>
      <c r="C15" s="94">
        <f ca="1">INDEX(Teile_Verbräuche_Daten,ROW(4:4),MATCH('Kanban-Berechnung'!C$9,Teile_Verbräuche_Spalten,0))</f>
        <v>1887.83</v>
      </c>
      <c r="D15" s="93">
        <f ca="1">INDEX(Teile_Verbräuche_Daten,ROW(4:4),MATCH('Kanban-Berechnung'!D$9,Teile_Verbräuche_Spalten,0))</f>
        <v>96</v>
      </c>
      <c r="E15" s="95">
        <f t="shared" si="12"/>
        <v>3</v>
      </c>
      <c r="F15" s="96">
        <f t="shared" si="12"/>
        <v>1.5</v>
      </c>
      <c r="G15" s="97">
        <f t="shared" si="13"/>
        <v>1</v>
      </c>
      <c r="H15" s="97">
        <f t="shared" si="13"/>
        <v>5</v>
      </c>
      <c r="I15" s="98">
        <f t="shared" ca="1" si="0"/>
        <v>94.391499999999994</v>
      </c>
      <c r="J15" s="98">
        <f t="shared" ca="1" si="1"/>
        <v>94.391499999999994</v>
      </c>
      <c r="K15" s="99">
        <f t="shared" ca="1" si="14"/>
        <v>471.95749999999998</v>
      </c>
      <c r="L15" s="99">
        <f t="shared" ca="1" si="15"/>
        <v>519.15324999999996</v>
      </c>
      <c r="M15" s="100">
        <f t="shared" ca="1" si="16"/>
        <v>1</v>
      </c>
      <c r="N15" s="100">
        <f t="shared" ca="1" si="2"/>
        <v>96</v>
      </c>
      <c r="O15" s="100">
        <f t="shared" ca="1" si="17"/>
        <v>6</v>
      </c>
      <c r="P15" s="100">
        <f t="shared" ca="1" si="3"/>
        <v>576</v>
      </c>
      <c r="Q15" s="100">
        <f t="shared" ca="1" si="4"/>
        <v>5</v>
      </c>
      <c r="R15" s="100">
        <f t="shared" ca="1" si="5"/>
        <v>480</v>
      </c>
      <c r="S15" s="100">
        <f t="shared" ca="1" si="6"/>
        <v>11</v>
      </c>
      <c r="T15" s="133">
        <f t="shared" ca="1" si="7"/>
        <v>5</v>
      </c>
      <c r="U15" s="133">
        <f t="shared" ca="1" si="7"/>
        <v>480</v>
      </c>
      <c r="V15" s="133">
        <f t="shared" ca="1" si="7"/>
        <v>11</v>
      </c>
      <c r="W15" s="101">
        <f t="shared" ca="1" si="8"/>
        <v>5.0852036465147821</v>
      </c>
      <c r="X15" s="102">
        <f t="shared" ca="1" si="9"/>
        <v>0.19664895833333332</v>
      </c>
      <c r="Y15" s="103">
        <f t="shared" ca="1" si="18"/>
        <v>0.98324479166666656</v>
      </c>
      <c r="Z15" s="104">
        <f t="shared" ca="1" si="10"/>
        <v>336</v>
      </c>
      <c r="AA15" s="105">
        <f t="shared" ca="1" si="11"/>
        <v>6.1022443758177385</v>
      </c>
    </row>
    <row r="16" spans="1:27">
      <c r="A16" s="93">
        <f ca="1">INDEX(Teile_Verbräuche_Daten,ROW(5:5),MATCH('Kanban-Berechnung'!A$9,Teile_Verbräuche_Spalten,0))</f>
        <v>5</v>
      </c>
      <c r="B16" s="93" t="str">
        <f ca="1">INDEX(Teile_Verbräuche_Daten,ROW(5:5),MATCH('Kanban-Berechnung'!B$9,Teile_Verbräuche_Spalten,0))</f>
        <v>Teil 5</v>
      </c>
      <c r="C16" s="94">
        <f ca="1">INDEX(Teile_Verbräuche_Daten,ROW(5:5),MATCH('Kanban-Berechnung'!C$9,Teile_Verbräuche_Spalten,0))</f>
        <v>1656.25</v>
      </c>
      <c r="D16" s="93">
        <f ca="1">INDEX(Teile_Verbräuche_Daten,ROW(5:5),MATCH('Kanban-Berechnung'!D$9,Teile_Verbräuche_Spalten,0))</f>
        <v>96</v>
      </c>
      <c r="E16" s="95">
        <f t="shared" si="12"/>
        <v>3</v>
      </c>
      <c r="F16" s="96">
        <f t="shared" si="12"/>
        <v>1.5</v>
      </c>
      <c r="G16" s="97">
        <f t="shared" si="13"/>
        <v>1</v>
      </c>
      <c r="H16" s="97">
        <f t="shared" si="13"/>
        <v>5</v>
      </c>
      <c r="I16" s="98">
        <f t="shared" ca="1" si="0"/>
        <v>82.8125</v>
      </c>
      <c r="J16" s="98">
        <f t="shared" ca="1" si="1"/>
        <v>82.8125</v>
      </c>
      <c r="K16" s="99">
        <f t="shared" ca="1" si="14"/>
        <v>414.0625</v>
      </c>
      <c r="L16" s="99">
        <f t="shared" ca="1" si="15"/>
        <v>455.46875</v>
      </c>
      <c r="M16" s="100">
        <f t="shared" ca="1" si="16"/>
        <v>1</v>
      </c>
      <c r="N16" s="100">
        <f t="shared" ca="1" si="2"/>
        <v>96</v>
      </c>
      <c r="O16" s="100">
        <f t="shared" ca="1" si="17"/>
        <v>5</v>
      </c>
      <c r="P16" s="100">
        <f t="shared" ca="1" si="3"/>
        <v>480</v>
      </c>
      <c r="Q16" s="100">
        <f t="shared" ca="1" si="4"/>
        <v>5</v>
      </c>
      <c r="R16" s="100">
        <f t="shared" ca="1" si="5"/>
        <v>480</v>
      </c>
      <c r="S16" s="100">
        <f t="shared" ca="1" si="6"/>
        <v>10</v>
      </c>
      <c r="T16" s="133">
        <f t="shared" ca="1" si="7"/>
        <v>2</v>
      </c>
      <c r="U16" s="133">
        <f t="shared" ca="1" si="7"/>
        <v>192</v>
      </c>
      <c r="V16" s="133">
        <f t="shared" ca="1" si="7"/>
        <v>4</v>
      </c>
      <c r="W16" s="101">
        <f t="shared" ca="1" si="8"/>
        <v>5.7962264150943392</v>
      </c>
      <c r="X16" s="102">
        <f t="shared" ca="1" si="9"/>
        <v>0.17252604166666669</v>
      </c>
      <c r="Y16" s="103">
        <f t="shared" ca="1" si="18"/>
        <v>0.86263020833333337</v>
      </c>
      <c r="Z16" s="104">
        <f t="shared" ca="1" si="10"/>
        <v>336</v>
      </c>
      <c r="AA16" s="105">
        <f t="shared" ca="1" si="11"/>
        <v>6.9554716981132074</v>
      </c>
    </row>
    <row r="17" spans="1:27">
      <c r="A17" s="93">
        <f ca="1">INDEX(Teile_Verbräuche_Daten,ROW(6:6),MATCH('Kanban-Berechnung'!A$9,Teile_Verbräuche_Spalten,0))</f>
        <v>6</v>
      </c>
      <c r="B17" s="93" t="str">
        <f ca="1">INDEX(Teile_Verbräuche_Daten,ROW(6:6),MATCH('Kanban-Berechnung'!B$9,Teile_Verbräuche_Spalten,0))</f>
        <v>Teil 6</v>
      </c>
      <c r="C17" s="94">
        <f ca="1">INDEX(Teile_Verbräuche_Daten,ROW(6:6),MATCH('Kanban-Berechnung'!C$9,Teile_Verbräuche_Spalten,0))</f>
        <v>1960.75</v>
      </c>
      <c r="D17" s="93">
        <f ca="1">INDEX(Teile_Verbräuche_Daten,ROW(6:6),MATCH('Kanban-Berechnung'!D$9,Teile_Verbräuche_Spalten,0))</f>
        <v>196</v>
      </c>
      <c r="E17" s="95">
        <f t="shared" si="12"/>
        <v>3</v>
      </c>
      <c r="F17" s="96">
        <f t="shared" si="12"/>
        <v>1.5</v>
      </c>
      <c r="G17" s="97">
        <f t="shared" si="13"/>
        <v>1</v>
      </c>
      <c r="H17" s="97">
        <f t="shared" si="13"/>
        <v>5</v>
      </c>
      <c r="I17" s="98">
        <f t="shared" ca="1" si="0"/>
        <v>98.037499999999994</v>
      </c>
      <c r="J17" s="98">
        <f t="shared" ca="1" si="1"/>
        <v>98.037499999999994</v>
      </c>
      <c r="K17" s="99">
        <f t="shared" ca="1" si="14"/>
        <v>490.1875</v>
      </c>
      <c r="L17" s="99">
        <f t="shared" ca="1" si="15"/>
        <v>539.20624999999995</v>
      </c>
      <c r="M17" s="100">
        <f t="shared" ca="1" si="16"/>
        <v>1</v>
      </c>
      <c r="N17" s="100">
        <f t="shared" ca="1" si="2"/>
        <v>196</v>
      </c>
      <c r="O17" s="100">
        <f t="shared" ca="1" si="17"/>
        <v>3</v>
      </c>
      <c r="P17" s="100">
        <f t="shared" ca="1" si="3"/>
        <v>588</v>
      </c>
      <c r="Q17" s="100">
        <f t="shared" ca="1" si="4"/>
        <v>3</v>
      </c>
      <c r="R17" s="100">
        <f t="shared" ca="1" si="5"/>
        <v>588</v>
      </c>
      <c r="S17" s="100">
        <f t="shared" ca="1" si="6"/>
        <v>6</v>
      </c>
      <c r="T17" s="133">
        <f t="shared" ca="1" si="7"/>
        <v>3</v>
      </c>
      <c r="U17" s="133">
        <f t="shared" ca="1" si="7"/>
        <v>588</v>
      </c>
      <c r="V17" s="133">
        <f t="shared" ca="1" si="7"/>
        <v>6</v>
      </c>
      <c r="W17" s="101">
        <f t="shared" ca="1" si="8"/>
        <v>5.9977049598367973</v>
      </c>
      <c r="X17" s="102">
        <f t="shared" ca="1" si="9"/>
        <v>0.16673044217687075</v>
      </c>
      <c r="Y17" s="103">
        <f t="shared" ca="1" si="18"/>
        <v>0.50019132653061227</v>
      </c>
      <c r="Z17" s="104">
        <f t="shared" ca="1" si="10"/>
        <v>490</v>
      </c>
      <c r="AA17" s="105">
        <f t="shared" ca="1" si="11"/>
        <v>7.9969399464490634</v>
      </c>
    </row>
    <row r="18" spans="1:27">
      <c r="A18" s="93">
        <f ca="1">INDEX(Teile_Verbräuche_Daten,ROW(7:7),MATCH('Kanban-Berechnung'!A$9,Teile_Verbräuche_Spalten,0))</f>
        <v>7</v>
      </c>
      <c r="B18" s="93" t="str">
        <f ca="1">INDEX(Teile_Verbräuche_Daten,ROW(7:7),MATCH('Kanban-Berechnung'!B$9,Teile_Verbräuche_Spalten,0))</f>
        <v>Teil 7</v>
      </c>
      <c r="C18" s="94">
        <f ca="1">INDEX(Teile_Verbräuche_Daten,ROW(7:7),MATCH('Kanban-Berechnung'!C$9,Teile_Verbräuche_Spalten,0))</f>
        <v>111</v>
      </c>
      <c r="D18" s="93">
        <f ca="1">INDEX(Teile_Verbräuche_Daten,ROW(7:7),MATCH('Kanban-Berechnung'!D$9,Teile_Verbräuche_Spalten,0))</f>
        <v>196</v>
      </c>
      <c r="E18" s="95">
        <f t="shared" si="12"/>
        <v>3</v>
      </c>
      <c r="F18" s="96">
        <f t="shared" si="12"/>
        <v>1.5</v>
      </c>
      <c r="G18" s="97">
        <f t="shared" si="13"/>
        <v>1</v>
      </c>
      <c r="H18" s="97">
        <f t="shared" si="13"/>
        <v>5</v>
      </c>
      <c r="I18" s="98">
        <f t="shared" ca="1" si="0"/>
        <v>5.55</v>
      </c>
      <c r="J18" s="98">
        <f t="shared" ca="1" si="1"/>
        <v>5.55</v>
      </c>
      <c r="K18" s="99">
        <f t="shared" ca="1" si="14"/>
        <v>27.75</v>
      </c>
      <c r="L18" s="99">
        <f t="shared" ca="1" si="15"/>
        <v>30.524999999999999</v>
      </c>
      <c r="M18" s="100">
        <f t="shared" ca="1" si="16"/>
        <v>1</v>
      </c>
      <c r="N18" s="100">
        <f t="shared" ca="1" si="2"/>
        <v>196</v>
      </c>
      <c r="O18" s="100">
        <f t="shared" ca="1" si="17"/>
        <v>1</v>
      </c>
      <c r="P18" s="100">
        <f t="shared" ca="1" si="3"/>
        <v>196</v>
      </c>
      <c r="Q18" s="100">
        <f t="shared" ca="1" si="4"/>
        <v>1</v>
      </c>
      <c r="R18" s="100">
        <f t="shared" ca="1" si="5"/>
        <v>196</v>
      </c>
      <c r="S18" s="100">
        <f t="shared" ca="1" si="6"/>
        <v>2</v>
      </c>
      <c r="T18" s="133">
        <f t="shared" ca="1" si="7"/>
        <v>1</v>
      </c>
      <c r="U18" s="133">
        <f t="shared" ca="1" si="7"/>
        <v>196</v>
      </c>
      <c r="V18" s="133">
        <f t="shared" ca="1" si="7"/>
        <v>2</v>
      </c>
      <c r="W18" s="101">
        <f t="shared" ca="1" si="8"/>
        <v>35.315315315315317</v>
      </c>
      <c r="X18" s="102">
        <f t="shared" ca="1" si="9"/>
        <v>2.8316326530612244E-2</v>
      </c>
      <c r="Y18" s="103">
        <f t="shared" ca="1" si="18"/>
        <v>2.8316326530612244E-2</v>
      </c>
      <c r="Z18" s="104">
        <f t="shared" ca="1" si="10"/>
        <v>294</v>
      </c>
      <c r="AA18" s="105">
        <f t="shared" ca="1" si="11"/>
        <v>70.630630630630634</v>
      </c>
    </row>
    <row r="19" spans="1:27">
      <c r="A19" s="93">
        <f ca="1">INDEX(Teile_Verbräuche_Daten,ROW(8:8),MATCH('Kanban-Berechnung'!A$9,Teile_Verbräuche_Spalten,0))</f>
        <v>8</v>
      </c>
      <c r="B19" s="93" t="str">
        <f ca="1">INDEX(Teile_Verbräuche_Daten,ROW(8:8),MATCH('Kanban-Berechnung'!B$9,Teile_Verbräuche_Spalten,0))</f>
        <v>Teil 8</v>
      </c>
      <c r="C19" s="94">
        <f ca="1">INDEX(Teile_Verbräuche_Daten,ROW(8:8),MATCH('Kanban-Berechnung'!C$9,Teile_Verbräuche_Spalten,0))</f>
        <v>6133.5</v>
      </c>
      <c r="D19" s="93">
        <f ca="1">INDEX(Teile_Verbräuche_Daten,ROW(8:8),MATCH('Kanban-Berechnung'!D$9,Teile_Verbräuche_Spalten,0))</f>
        <v>280</v>
      </c>
      <c r="E19" s="95">
        <f t="shared" si="12"/>
        <v>3</v>
      </c>
      <c r="F19" s="96">
        <f t="shared" si="12"/>
        <v>1.5</v>
      </c>
      <c r="G19" s="97">
        <f t="shared" si="13"/>
        <v>1</v>
      </c>
      <c r="H19" s="97">
        <f t="shared" si="13"/>
        <v>5</v>
      </c>
      <c r="I19" s="98">
        <f t="shared" ca="1" si="0"/>
        <v>306.67500000000001</v>
      </c>
      <c r="J19" s="98">
        <f t="shared" ca="1" si="1"/>
        <v>306.67500000000001</v>
      </c>
      <c r="K19" s="99">
        <f t="shared" ca="1" si="14"/>
        <v>1533.375</v>
      </c>
      <c r="L19" s="99">
        <f t="shared" ca="1" si="15"/>
        <v>1686.7125000000001</v>
      </c>
      <c r="M19" s="100">
        <f t="shared" ca="1" si="16"/>
        <v>2</v>
      </c>
      <c r="N19" s="100">
        <f t="shared" ca="1" si="2"/>
        <v>560</v>
      </c>
      <c r="O19" s="100">
        <f t="shared" ca="1" si="17"/>
        <v>7</v>
      </c>
      <c r="P19" s="100">
        <f t="shared" ca="1" si="3"/>
        <v>1960</v>
      </c>
      <c r="Q19" s="100">
        <f t="shared" ca="1" si="4"/>
        <v>6</v>
      </c>
      <c r="R19" s="100">
        <f t="shared" ca="1" si="5"/>
        <v>1680</v>
      </c>
      <c r="S19" s="100">
        <f t="shared" ca="1" si="6"/>
        <v>13</v>
      </c>
      <c r="T19" s="133">
        <f t="shared" ca="1" si="7"/>
        <v>6</v>
      </c>
      <c r="U19" s="133">
        <f t="shared" ca="1" si="7"/>
        <v>1680</v>
      </c>
      <c r="V19" s="133">
        <f t="shared" ca="1" si="7"/>
        <v>13</v>
      </c>
      <c r="W19" s="101">
        <f t="shared" ca="1" si="8"/>
        <v>5.4781120078258745</v>
      </c>
      <c r="X19" s="102">
        <f t="shared" ca="1" si="9"/>
        <v>0.18254464285714286</v>
      </c>
      <c r="Y19" s="103">
        <f t="shared" ca="1" si="18"/>
        <v>1.0952678571428571</v>
      </c>
      <c r="Z19" s="104">
        <f t="shared" ca="1" si="10"/>
        <v>1400</v>
      </c>
      <c r="AA19" s="105">
        <f t="shared" ca="1" si="11"/>
        <v>7.3041493437678318</v>
      </c>
    </row>
    <row r="20" spans="1:27">
      <c r="A20" s="93">
        <f ca="1">INDEX(Teile_Verbräuche_Daten,ROW(9:9),MATCH('Kanban-Berechnung'!A$9,Teile_Verbräuche_Spalten,0))</f>
        <v>9</v>
      </c>
      <c r="B20" s="93" t="str">
        <f ca="1">INDEX(Teile_Verbräuche_Daten,ROW(9:9),MATCH('Kanban-Berechnung'!B$9,Teile_Verbräuche_Spalten,0))</f>
        <v>Teil 9</v>
      </c>
      <c r="C20" s="94">
        <f ca="1">INDEX(Teile_Verbräuche_Daten,ROW(9:9),MATCH('Kanban-Berechnung'!C$9,Teile_Verbräuche_Spalten,0))</f>
        <v>2030.08</v>
      </c>
      <c r="D20" s="93">
        <f ca="1">INDEX(Teile_Verbräuche_Daten,ROW(9:9),MATCH('Kanban-Berechnung'!D$9,Teile_Verbräuche_Spalten,0))</f>
        <v>96</v>
      </c>
      <c r="E20" s="95">
        <f t="shared" si="12"/>
        <v>3</v>
      </c>
      <c r="F20" s="96">
        <f t="shared" si="12"/>
        <v>1.5</v>
      </c>
      <c r="G20" s="97">
        <f t="shared" si="13"/>
        <v>1</v>
      </c>
      <c r="H20" s="97">
        <f t="shared" si="13"/>
        <v>5</v>
      </c>
      <c r="I20" s="98">
        <f t="shared" ca="1" si="0"/>
        <v>101.50399999999999</v>
      </c>
      <c r="J20" s="98">
        <f t="shared" ca="1" si="1"/>
        <v>101.50399999999999</v>
      </c>
      <c r="K20" s="99">
        <f t="shared" ca="1" si="14"/>
        <v>507.52</v>
      </c>
      <c r="L20" s="99">
        <f t="shared" ca="1" si="15"/>
        <v>558.27199999999993</v>
      </c>
      <c r="M20" s="100">
        <f t="shared" ca="1" si="16"/>
        <v>2</v>
      </c>
      <c r="N20" s="100">
        <f t="shared" ca="1" si="2"/>
        <v>192</v>
      </c>
      <c r="O20" s="100">
        <f t="shared" ca="1" si="17"/>
        <v>6</v>
      </c>
      <c r="P20" s="100">
        <f t="shared" ca="1" si="3"/>
        <v>576</v>
      </c>
      <c r="Q20" s="100">
        <f t="shared" ca="1" si="4"/>
        <v>6</v>
      </c>
      <c r="R20" s="100">
        <f t="shared" ca="1" si="5"/>
        <v>576</v>
      </c>
      <c r="S20" s="100">
        <f t="shared" ca="1" si="6"/>
        <v>12</v>
      </c>
      <c r="T20" s="133">
        <f t="shared" ca="1" si="7"/>
        <v>6</v>
      </c>
      <c r="U20" s="133">
        <f t="shared" ca="1" si="7"/>
        <v>576</v>
      </c>
      <c r="V20" s="133">
        <f t="shared" ca="1" si="7"/>
        <v>12</v>
      </c>
      <c r="W20" s="101">
        <f t="shared" ca="1" si="8"/>
        <v>5.6746532156368223</v>
      </c>
      <c r="X20" s="102">
        <f t="shared" ca="1" si="9"/>
        <v>0.17622222222222222</v>
      </c>
      <c r="Y20" s="103">
        <f t="shared" ca="1" si="18"/>
        <v>1.0573333333333332</v>
      </c>
      <c r="Z20" s="104">
        <f t="shared" ca="1" si="10"/>
        <v>480</v>
      </c>
      <c r="AA20" s="105">
        <f t="shared" ca="1" si="11"/>
        <v>7.566204287515764</v>
      </c>
    </row>
    <row r="21" spans="1:27">
      <c r="A21" s="93">
        <f ca="1">INDEX(Teile_Verbräuche_Daten,ROW(10:10),MATCH('Kanban-Berechnung'!A$9,Teile_Verbräuche_Spalten,0))</f>
        <v>10</v>
      </c>
      <c r="B21" s="93" t="str">
        <f ca="1">INDEX(Teile_Verbräuche_Daten,ROW(10:10),MATCH('Kanban-Berechnung'!B$9,Teile_Verbräuche_Spalten,0))</f>
        <v>Teil 10</v>
      </c>
      <c r="C21" s="94">
        <f ca="1">INDEX(Teile_Verbräuche_Daten,ROW(10:10),MATCH('Kanban-Berechnung'!C$9,Teile_Verbräuche_Spalten,0))</f>
        <v>7980.67</v>
      </c>
      <c r="D21" s="93">
        <f ca="1">INDEX(Teile_Verbräuche_Daten,ROW(10:10),MATCH('Kanban-Berechnung'!D$9,Teile_Verbräuche_Spalten,0))</f>
        <v>378</v>
      </c>
      <c r="E21" s="95">
        <f t="shared" si="12"/>
        <v>3</v>
      </c>
      <c r="F21" s="96">
        <f t="shared" si="12"/>
        <v>1.5</v>
      </c>
      <c r="G21" s="97">
        <f t="shared" si="13"/>
        <v>1</v>
      </c>
      <c r="H21" s="97">
        <f t="shared" si="13"/>
        <v>5</v>
      </c>
      <c r="I21" s="98">
        <f t="shared" ca="1" si="0"/>
        <v>399.0335</v>
      </c>
      <c r="J21" s="98">
        <f t="shared" ca="1" si="1"/>
        <v>399.0335</v>
      </c>
      <c r="K21" s="99">
        <f t="shared" ca="1" si="14"/>
        <v>1995.1675</v>
      </c>
      <c r="L21" s="99">
        <f t="shared" ca="1" si="15"/>
        <v>2194.6842500000002</v>
      </c>
      <c r="M21" s="100">
        <f t="shared" ca="1" si="16"/>
        <v>2</v>
      </c>
      <c r="N21" s="100">
        <f t="shared" ca="1" si="2"/>
        <v>756</v>
      </c>
      <c r="O21" s="100">
        <f t="shared" ca="1" si="17"/>
        <v>6</v>
      </c>
      <c r="P21" s="100">
        <f t="shared" ca="1" si="3"/>
        <v>2268</v>
      </c>
      <c r="Q21" s="100">
        <f t="shared" ca="1" si="4"/>
        <v>6</v>
      </c>
      <c r="R21" s="100">
        <f t="shared" ca="1" si="5"/>
        <v>2268</v>
      </c>
      <c r="S21" s="100">
        <f t="shared" ca="1" si="6"/>
        <v>12</v>
      </c>
      <c r="T21" s="133">
        <f t="shared" ca="1" si="7"/>
        <v>6</v>
      </c>
      <c r="U21" s="133">
        <f t="shared" ca="1" si="7"/>
        <v>2268</v>
      </c>
      <c r="V21" s="133">
        <f t="shared" ca="1" si="7"/>
        <v>12</v>
      </c>
      <c r="W21" s="101">
        <f t="shared" ca="1" si="8"/>
        <v>5.6837333206359864</v>
      </c>
      <c r="X21" s="102">
        <f t="shared" ca="1" si="9"/>
        <v>0.17594069664903</v>
      </c>
      <c r="Y21" s="103">
        <f t="shared" ca="1" si="18"/>
        <v>1.0556441798941798</v>
      </c>
      <c r="Z21" s="104">
        <f t="shared" ca="1" si="10"/>
        <v>1890</v>
      </c>
      <c r="AA21" s="105">
        <f t="shared" ca="1" si="11"/>
        <v>7.5783110941813154</v>
      </c>
    </row>
    <row r="22" spans="1:27">
      <c r="A22" s="93">
        <f ca="1">INDEX(Teile_Verbräuche_Daten,ROW(11:11),MATCH('Kanban-Berechnung'!A$9,Teile_Verbräuche_Spalten,0))</f>
        <v>11</v>
      </c>
      <c r="B22" s="93" t="str">
        <f ca="1">INDEX(Teile_Verbräuche_Daten,ROW(11:11),MATCH('Kanban-Berechnung'!B$9,Teile_Verbräuche_Spalten,0))</f>
        <v>Teil 11</v>
      </c>
      <c r="C22" s="94">
        <f ca="1">INDEX(Teile_Verbräuche_Daten,ROW(11:11),MATCH('Kanban-Berechnung'!C$9,Teile_Verbräuche_Spalten,0))</f>
        <v>1887.83</v>
      </c>
      <c r="D22" s="93">
        <f ca="1">INDEX(Teile_Verbräuche_Daten,ROW(11:11),MATCH('Kanban-Berechnung'!D$9,Teile_Verbräuche_Spalten,0))</f>
        <v>96</v>
      </c>
      <c r="E22" s="95">
        <f t="shared" si="12"/>
        <v>3</v>
      </c>
      <c r="F22" s="96">
        <f t="shared" si="12"/>
        <v>1.5</v>
      </c>
      <c r="G22" s="97">
        <f t="shared" si="13"/>
        <v>1</v>
      </c>
      <c r="H22" s="97">
        <f t="shared" si="13"/>
        <v>5</v>
      </c>
      <c r="I22" s="98">
        <f t="shared" ca="1" si="0"/>
        <v>94.391499999999994</v>
      </c>
      <c r="J22" s="98">
        <f t="shared" ca="1" si="1"/>
        <v>94.391499999999994</v>
      </c>
      <c r="K22" s="99">
        <f t="shared" ca="1" si="14"/>
        <v>471.95749999999998</v>
      </c>
      <c r="L22" s="99">
        <f t="shared" ca="1" si="15"/>
        <v>519.15324999999996</v>
      </c>
      <c r="M22" s="100">
        <f t="shared" ca="1" si="16"/>
        <v>1</v>
      </c>
      <c r="N22" s="100">
        <f t="shared" ca="1" si="2"/>
        <v>96</v>
      </c>
      <c r="O22" s="100">
        <f t="shared" ca="1" si="17"/>
        <v>6</v>
      </c>
      <c r="P22" s="100">
        <f t="shared" ca="1" si="3"/>
        <v>576</v>
      </c>
      <c r="Q22" s="100">
        <f t="shared" ca="1" si="4"/>
        <v>5</v>
      </c>
      <c r="R22" s="100">
        <f t="shared" ca="1" si="5"/>
        <v>480</v>
      </c>
      <c r="S22" s="100">
        <f t="shared" ca="1" si="6"/>
        <v>11</v>
      </c>
      <c r="T22" s="133">
        <f t="shared" ca="1" si="7"/>
        <v>5</v>
      </c>
      <c r="U22" s="133">
        <f t="shared" ca="1" si="7"/>
        <v>480</v>
      </c>
      <c r="V22" s="133">
        <f t="shared" ca="1" si="7"/>
        <v>11</v>
      </c>
      <c r="W22" s="101">
        <f t="shared" ca="1" si="8"/>
        <v>5.0852036465147821</v>
      </c>
      <c r="X22" s="102">
        <f t="shared" ca="1" si="9"/>
        <v>0.19664895833333332</v>
      </c>
      <c r="Y22" s="103">
        <f t="shared" ca="1" si="18"/>
        <v>0.98324479166666656</v>
      </c>
      <c r="Z22" s="104">
        <f t="shared" ca="1" si="10"/>
        <v>336</v>
      </c>
      <c r="AA22" s="105">
        <f t="shared" ca="1" si="11"/>
        <v>6.1022443758177385</v>
      </c>
    </row>
    <row r="23" spans="1:27">
      <c r="A23" s="93">
        <f ca="1">INDEX(Teile_Verbräuche_Daten,ROW(12:12),MATCH('Kanban-Berechnung'!A$9,Teile_Verbräuche_Spalten,0))</f>
        <v>12</v>
      </c>
      <c r="B23" s="93" t="str">
        <f ca="1">INDEX(Teile_Verbräuche_Daten,ROW(12:12),MATCH('Kanban-Berechnung'!B$9,Teile_Verbräuche_Spalten,0))</f>
        <v>Teil 12</v>
      </c>
      <c r="C23" s="94">
        <f ca="1">INDEX(Teile_Verbräuche_Daten,ROW(12:12),MATCH('Kanban-Berechnung'!C$9,Teile_Verbräuche_Spalten,0))</f>
        <v>1656.25</v>
      </c>
      <c r="D23" s="93">
        <f ca="1">INDEX(Teile_Verbräuche_Daten,ROW(12:12),MATCH('Kanban-Berechnung'!D$9,Teile_Verbräuche_Spalten,0))</f>
        <v>96</v>
      </c>
      <c r="E23" s="95">
        <f t="shared" si="12"/>
        <v>3</v>
      </c>
      <c r="F23" s="96">
        <f t="shared" si="12"/>
        <v>1.5</v>
      </c>
      <c r="G23" s="97">
        <f t="shared" si="13"/>
        <v>1</v>
      </c>
      <c r="H23" s="97">
        <f t="shared" si="13"/>
        <v>5</v>
      </c>
      <c r="I23" s="98">
        <f t="shared" ca="1" si="0"/>
        <v>82.8125</v>
      </c>
      <c r="J23" s="98">
        <f t="shared" ca="1" si="1"/>
        <v>82.8125</v>
      </c>
      <c r="K23" s="99">
        <f t="shared" ca="1" si="14"/>
        <v>414.0625</v>
      </c>
      <c r="L23" s="99">
        <f t="shared" ca="1" si="15"/>
        <v>455.46875</v>
      </c>
      <c r="M23" s="100">
        <f t="shared" ca="1" si="16"/>
        <v>1</v>
      </c>
      <c r="N23" s="100">
        <f t="shared" ca="1" si="2"/>
        <v>96</v>
      </c>
      <c r="O23" s="100">
        <f t="shared" ca="1" si="17"/>
        <v>5</v>
      </c>
      <c r="P23" s="100">
        <f t="shared" ca="1" si="3"/>
        <v>480</v>
      </c>
      <c r="Q23" s="100">
        <f t="shared" ca="1" si="4"/>
        <v>5</v>
      </c>
      <c r="R23" s="100">
        <f t="shared" ca="1" si="5"/>
        <v>480</v>
      </c>
      <c r="S23" s="100">
        <f t="shared" ca="1" si="6"/>
        <v>10</v>
      </c>
      <c r="T23" s="133">
        <f t="shared" ca="1" si="7"/>
        <v>5</v>
      </c>
      <c r="U23" s="133">
        <f t="shared" ca="1" si="7"/>
        <v>480</v>
      </c>
      <c r="V23" s="133">
        <f t="shared" ca="1" si="7"/>
        <v>10</v>
      </c>
      <c r="W23" s="101">
        <f t="shared" ca="1" si="8"/>
        <v>5.7962264150943392</v>
      </c>
      <c r="X23" s="102">
        <f t="shared" ca="1" si="9"/>
        <v>0.17252604166666669</v>
      </c>
      <c r="Y23" s="103">
        <f t="shared" ca="1" si="18"/>
        <v>0.86263020833333337</v>
      </c>
      <c r="Z23" s="104">
        <f t="shared" ca="1" si="10"/>
        <v>336</v>
      </c>
      <c r="AA23" s="105">
        <f t="shared" ca="1" si="11"/>
        <v>6.9554716981132074</v>
      </c>
    </row>
    <row r="24" spans="1:27">
      <c r="A24" s="93">
        <f ca="1">INDEX(Teile_Verbräuche_Daten,ROW(13:13),MATCH('Kanban-Berechnung'!A$9,Teile_Verbräuche_Spalten,0))</f>
        <v>13</v>
      </c>
      <c r="B24" s="93" t="str">
        <f ca="1">INDEX(Teile_Verbräuche_Daten,ROW(13:13),MATCH('Kanban-Berechnung'!B$9,Teile_Verbräuche_Spalten,0))</f>
        <v>Teil 13</v>
      </c>
      <c r="C24" s="94">
        <f ca="1">INDEX(Teile_Verbräuche_Daten,ROW(13:13),MATCH('Kanban-Berechnung'!C$9,Teile_Verbräuche_Spalten,0))</f>
        <v>1960.75</v>
      </c>
      <c r="D24" s="93">
        <f ca="1">INDEX(Teile_Verbräuche_Daten,ROW(13:13),MATCH('Kanban-Berechnung'!D$9,Teile_Verbräuche_Spalten,0))</f>
        <v>196</v>
      </c>
      <c r="E24" s="95">
        <f t="shared" si="12"/>
        <v>3</v>
      </c>
      <c r="F24" s="96">
        <f t="shared" si="12"/>
        <v>1.5</v>
      </c>
      <c r="G24" s="97">
        <f t="shared" si="13"/>
        <v>1</v>
      </c>
      <c r="H24" s="97">
        <f t="shared" si="13"/>
        <v>5</v>
      </c>
      <c r="I24" s="98">
        <f t="shared" ca="1" si="0"/>
        <v>98.037499999999994</v>
      </c>
      <c r="J24" s="98">
        <f t="shared" ca="1" si="1"/>
        <v>98.037499999999994</v>
      </c>
      <c r="K24" s="99">
        <f t="shared" ca="1" si="14"/>
        <v>490.1875</v>
      </c>
      <c r="L24" s="99">
        <f t="shared" ca="1" si="15"/>
        <v>539.20624999999995</v>
      </c>
      <c r="M24" s="100">
        <f t="shared" ca="1" si="16"/>
        <v>1</v>
      </c>
      <c r="N24" s="100">
        <f t="shared" ca="1" si="2"/>
        <v>196</v>
      </c>
      <c r="O24" s="100">
        <f t="shared" ca="1" si="17"/>
        <v>3</v>
      </c>
      <c r="P24" s="100">
        <f t="shared" ca="1" si="3"/>
        <v>588</v>
      </c>
      <c r="Q24" s="100">
        <f t="shared" ca="1" si="4"/>
        <v>3</v>
      </c>
      <c r="R24" s="100">
        <f t="shared" ca="1" si="5"/>
        <v>588</v>
      </c>
      <c r="S24" s="100">
        <f t="shared" ca="1" si="6"/>
        <v>6</v>
      </c>
      <c r="T24" s="133">
        <f t="shared" ca="1" si="7"/>
        <v>3</v>
      </c>
      <c r="U24" s="133">
        <f t="shared" ca="1" si="7"/>
        <v>588</v>
      </c>
      <c r="V24" s="133">
        <f t="shared" ca="1" si="7"/>
        <v>6</v>
      </c>
      <c r="W24" s="101">
        <f t="shared" ca="1" si="8"/>
        <v>5.9977049598367973</v>
      </c>
      <c r="X24" s="102">
        <f t="shared" ca="1" si="9"/>
        <v>0.16673044217687075</v>
      </c>
      <c r="Y24" s="103">
        <f t="shared" ca="1" si="18"/>
        <v>0.50019132653061227</v>
      </c>
      <c r="Z24" s="104">
        <f t="shared" ca="1" si="10"/>
        <v>490</v>
      </c>
      <c r="AA24" s="105">
        <f t="shared" ca="1" si="11"/>
        <v>7.9969399464490634</v>
      </c>
    </row>
    <row r="25" spans="1:27">
      <c r="A25" s="93">
        <f ca="1">INDEX(Teile_Verbräuche_Daten,ROW(14:14),MATCH('Kanban-Berechnung'!A$9,Teile_Verbräuche_Spalten,0))</f>
        <v>14</v>
      </c>
      <c r="B25" s="93" t="str">
        <f ca="1">INDEX(Teile_Verbräuche_Daten,ROW(14:14),MATCH('Kanban-Berechnung'!B$9,Teile_Verbräuche_Spalten,0))</f>
        <v>Teil 14</v>
      </c>
      <c r="C25" s="94">
        <f ca="1">INDEX(Teile_Verbräuche_Daten,ROW(14:14),MATCH('Kanban-Berechnung'!C$9,Teile_Verbräuche_Spalten,0))</f>
        <v>111</v>
      </c>
      <c r="D25" s="93">
        <f ca="1">INDEX(Teile_Verbräuche_Daten,ROW(14:14),MATCH('Kanban-Berechnung'!D$9,Teile_Verbräuche_Spalten,0))</f>
        <v>196</v>
      </c>
      <c r="E25" s="95">
        <f t="shared" si="12"/>
        <v>3</v>
      </c>
      <c r="F25" s="96">
        <f t="shared" si="12"/>
        <v>1.5</v>
      </c>
      <c r="G25" s="97">
        <f t="shared" si="13"/>
        <v>1</v>
      </c>
      <c r="H25" s="97">
        <f t="shared" si="13"/>
        <v>5</v>
      </c>
      <c r="I25" s="98">
        <f t="shared" ca="1" si="0"/>
        <v>5.55</v>
      </c>
      <c r="J25" s="98">
        <f t="shared" ca="1" si="1"/>
        <v>5.55</v>
      </c>
      <c r="K25" s="99">
        <f t="shared" ca="1" si="14"/>
        <v>27.75</v>
      </c>
      <c r="L25" s="99">
        <f t="shared" ca="1" si="15"/>
        <v>30.524999999999999</v>
      </c>
      <c r="M25" s="100">
        <f t="shared" ca="1" si="16"/>
        <v>1</v>
      </c>
      <c r="N25" s="100">
        <f t="shared" ca="1" si="2"/>
        <v>196</v>
      </c>
      <c r="O25" s="100">
        <f t="shared" ca="1" si="17"/>
        <v>1</v>
      </c>
      <c r="P25" s="100">
        <f t="shared" ca="1" si="3"/>
        <v>196</v>
      </c>
      <c r="Q25" s="100">
        <f t="shared" ca="1" si="4"/>
        <v>1</v>
      </c>
      <c r="R25" s="100">
        <f t="shared" ca="1" si="5"/>
        <v>196</v>
      </c>
      <c r="S25" s="100">
        <f t="shared" ca="1" si="6"/>
        <v>2</v>
      </c>
      <c r="T25" s="133">
        <f t="shared" ca="1" si="7"/>
        <v>1</v>
      </c>
      <c r="U25" s="133">
        <f t="shared" ca="1" si="7"/>
        <v>196</v>
      </c>
      <c r="V25" s="133">
        <f t="shared" ca="1" si="7"/>
        <v>2</v>
      </c>
      <c r="W25" s="101">
        <f t="shared" ca="1" si="8"/>
        <v>35.315315315315317</v>
      </c>
      <c r="X25" s="102">
        <f t="shared" ca="1" si="9"/>
        <v>2.8316326530612244E-2</v>
      </c>
      <c r="Y25" s="103">
        <f t="shared" ca="1" si="18"/>
        <v>2.8316326530612244E-2</v>
      </c>
      <c r="Z25" s="104">
        <f t="shared" ca="1" si="10"/>
        <v>294</v>
      </c>
      <c r="AA25" s="105">
        <f t="shared" ca="1" si="11"/>
        <v>70.630630630630634</v>
      </c>
    </row>
    <row r="26" spans="1:27">
      <c r="A26" s="93">
        <f ca="1">INDEX(Teile_Verbräuche_Daten,ROW(15:15),MATCH('Kanban-Berechnung'!A$9,Teile_Verbräuche_Spalten,0))</f>
        <v>15</v>
      </c>
      <c r="B26" s="93" t="str">
        <f ca="1">INDEX(Teile_Verbräuche_Daten,ROW(15:15),MATCH('Kanban-Berechnung'!B$9,Teile_Verbräuche_Spalten,0))</f>
        <v>Teil 15</v>
      </c>
      <c r="C26" s="94">
        <f ca="1">INDEX(Teile_Verbräuche_Daten,ROW(15:15),MATCH('Kanban-Berechnung'!C$9,Teile_Verbräuche_Spalten,0))</f>
        <v>6133.5</v>
      </c>
      <c r="D26" s="93">
        <f ca="1">INDEX(Teile_Verbräuche_Daten,ROW(15:15),MATCH('Kanban-Berechnung'!D$9,Teile_Verbräuche_Spalten,0))</f>
        <v>280</v>
      </c>
      <c r="E26" s="95">
        <f t="shared" si="12"/>
        <v>3</v>
      </c>
      <c r="F26" s="96">
        <f t="shared" si="12"/>
        <v>1.5</v>
      </c>
      <c r="G26" s="97">
        <f t="shared" si="13"/>
        <v>1</v>
      </c>
      <c r="H26" s="97">
        <f t="shared" si="13"/>
        <v>5</v>
      </c>
      <c r="I26" s="98">
        <f t="shared" ca="1" si="0"/>
        <v>306.67500000000001</v>
      </c>
      <c r="J26" s="98">
        <f t="shared" ca="1" si="1"/>
        <v>306.67500000000001</v>
      </c>
      <c r="K26" s="99">
        <f t="shared" ca="1" si="14"/>
        <v>1533.375</v>
      </c>
      <c r="L26" s="99">
        <f t="shared" ca="1" si="15"/>
        <v>1686.7125000000001</v>
      </c>
      <c r="M26" s="100">
        <f t="shared" ca="1" si="16"/>
        <v>2</v>
      </c>
      <c r="N26" s="100">
        <f t="shared" ca="1" si="2"/>
        <v>560</v>
      </c>
      <c r="O26" s="100">
        <f t="shared" ca="1" si="17"/>
        <v>7</v>
      </c>
      <c r="P26" s="100">
        <f t="shared" ca="1" si="3"/>
        <v>1960</v>
      </c>
      <c r="Q26" s="100">
        <f t="shared" ca="1" si="4"/>
        <v>6</v>
      </c>
      <c r="R26" s="100">
        <f t="shared" ca="1" si="5"/>
        <v>1680</v>
      </c>
      <c r="S26" s="100">
        <f t="shared" ca="1" si="6"/>
        <v>13</v>
      </c>
      <c r="T26" s="133">
        <f t="shared" ca="1" si="7"/>
        <v>6</v>
      </c>
      <c r="U26" s="133">
        <f t="shared" ca="1" si="7"/>
        <v>1680</v>
      </c>
      <c r="V26" s="133">
        <f t="shared" ca="1" si="7"/>
        <v>13</v>
      </c>
      <c r="W26" s="101">
        <f t="shared" ca="1" si="8"/>
        <v>5.4781120078258745</v>
      </c>
      <c r="X26" s="102">
        <f t="shared" ca="1" si="9"/>
        <v>0.18254464285714286</v>
      </c>
      <c r="Y26" s="103">
        <f t="shared" ca="1" si="18"/>
        <v>1.0952678571428571</v>
      </c>
      <c r="Z26" s="104">
        <f t="shared" ca="1" si="10"/>
        <v>1400</v>
      </c>
      <c r="AA26" s="105">
        <f t="shared" ca="1" si="11"/>
        <v>7.3041493437678318</v>
      </c>
    </row>
    <row r="27" spans="1:27">
      <c r="A27" s="93">
        <f ca="1">INDEX(Teile_Verbräuche_Daten,ROW(16:16),MATCH('Kanban-Berechnung'!A$9,Teile_Verbräuche_Spalten,0))</f>
        <v>16</v>
      </c>
      <c r="B27" s="93" t="str">
        <f ca="1">INDEX(Teile_Verbräuche_Daten,ROW(16:16),MATCH('Kanban-Berechnung'!B$9,Teile_Verbräuche_Spalten,0))</f>
        <v>Teil 16</v>
      </c>
      <c r="C27" s="94">
        <f ca="1">INDEX(Teile_Verbräuche_Daten,ROW(16:16),MATCH('Kanban-Berechnung'!C$9,Teile_Verbräuche_Spalten,0))</f>
        <v>2030.08</v>
      </c>
      <c r="D27" s="93">
        <f ca="1">INDEX(Teile_Verbräuche_Daten,ROW(16:16),MATCH('Kanban-Berechnung'!D$9,Teile_Verbräuche_Spalten,0))</f>
        <v>96</v>
      </c>
      <c r="E27" s="95">
        <f t="shared" si="12"/>
        <v>3</v>
      </c>
      <c r="F27" s="96">
        <f t="shared" si="12"/>
        <v>1.5</v>
      </c>
      <c r="G27" s="97">
        <f t="shared" si="13"/>
        <v>1</v>
      </c>
      <c r="H27" s="97">
        <f t="shared" si="13"/>
        <v>5</v>
      </c>
      <c r="I27" s="98">
        <f t="shared" ca="1" si="0"/>
        <v>101.50399999999999</v>
      </c>
      <c r="J27" s="98">
        <f t="shared" ca="1" si="1"/>
        <v>101.50399999999999</v>
      </c>
      <c r="K27" s="99">
        <f t="shared" ca="1" si="14"/>
        <v>507.52</v>
      </c>
      <c r="L27" s="99">
        <f t="shared" ca="1" si="15"/>
        <v>558.27199999999993</v>
      </c>
      <c r="M27" s="100">
        <f t="shared" ca="1" si="16"/>
        <v>2</v>
      </c>
      <c r="N27" s="100">
        <f t="shared" ca="1" si="2"/>
        <v>192</v>
      </c>
      <c r="O27" s="100">
        <f t="shared" ca="1" si="17"/>
        <v>6</v>
      </c>
      <c r="P27" s="100">
        <f t="shared" ca="1" si="3"/>
        <v>576</v>
      </c>
      <c r="Q27" s="100">
        <f t="shared" ca="1" si="4"/>
        <v>6</v>
      </c>
      <c r="R27" s="100">
        <f t="shared" ca="1" si="5"/>
        <v>576</v>
      </c>
      <c r="S27" s="100">
        <f t="shared" ca="1" si="6"/>
        <v>12</v>
      </c>
      <c r="T27" s="133">
        <f t="shared" ca="1" si="7"/>
        <v>6</v>
      </c>
      <c r="U27" s="133">
        <f t="shared" ca="1" si="7"/>
        <v>576</v>
      </c>
      <c r="V27" s="133">
        <f t="shared" ca="1" si="7"/>
        <v>12</v>
      </c>
      <c r="W27" s="101">
        <f t="shared" ca="1" si="8"/>
        <v>5.6746532156368223</v>
      </c>
      <c r="X27" s="102">
        <f t="shared" ca="1" si="9"/>
        <v>0.17622222222222222</v>
      </c>
      <c r="Y27" s="103">
        <f t="shared" ca="1" si="18"/>
        <v>1.0573333333333332</v>
      </c>
      <c r="Z27" s="104">
        <f t="shared" ca="1" si="10"/>
        <v>480</v>
      </c>
      <c r="AA27" s="105">
        <f t="shared" ca="1" si="11"/>
        <v>7.566204287515764</v>
      </c>
    </row>
    <row r="28" spans="1:27">
      <c r="A28" s="93">
        <f ca="1">INDEX(Teile_Verbräuche_Daten,ROW(17:17),MATCH('Kanban-Berechnung'!A$9,Teile_Verbräuche_Spalten,0))</f>
        <v>17</v>
      </c>
      <c r="B28" s="93" t="str">
        <f ca="1">INDEX(Teile_Verbräuche_Daten,ROW(17:17),MATCH('Kanban-Berechnung'!B$9,Teile_Verbräuche_Spalten,0))</f>
        <v>Teil 17</v>
      </c>
      <c r="C28" s="94">
        <f ca="1">INDEX(Teile_Verbräuche_Daten,ROW(17:17),MATCH('Kanban-Berechnung'!C$9,Teile_Verbräuche_Spalten,0))</f>
        <v>7980.67</v>
      </c>
      <c r="D28" s="93">
        <f ca="1">INDEX(Teile_Verbräuche_Daten,ROW(17:17),MATCH('Kanban-Berechnung'!D$9,Teile_Verbräuche_Spalten,0))</f>
        <v>378</v>
      </c>
      <c r="E28" s="95">
        <f t="shared" si="12"/>
        <v>3</v>
      </c>
      <c r="F28" s="96">
        <f t="shared" si="12"/>
        <v>1.5</v>
      </c>
      <c r="G28" s="97">
        <f t="shared" si="13"/>
        <v>1</v>
      </c>
      <c r="H28" s="97">
        <f t="shared" si="13"/>
        <v>5</v>
      </c>
      <c r="I28" s="98">
        <f t="shared" ca="1" si="0"/>
        <v>399.0335</v>
      </c>
      <c r="J28" s="98">
        <f t="shared" ca="1" si="1"/>
        <v>399.0335</v>
      </c>
      <c r="K28" s="99">
        <f t="shared" ca="1" si="14"/>
        <v>1995.1675</v>
      </c>
      <c r="L28" s="99">
        <f t="shared" ca="1" si="15"/>
        <v>2194.6842500000002</v>
      </c>
      <c r="M28" s="100">
        <f t="shared" ca="1" si="16"/>
        <v>2</v>
      </c>
      <c r="N28" s="100">
        <f t="shared" ca="1" si="2"/>
        <v>756</v>
      </c>
      <c r="O28" s="100">
        <f t="shared" ca="1" si="17"/>
        <v>6</v>
      </c>
      <c r="P28" s="100">
        <f t="shared" ca="1" si="3"/>
        <v>2268</v>
      </c>
      <c r="Q28" s="100">
        <f t="shared" ca="1" si="4"/>
        <v>6</v>
      </c>
      <c r="R28" s="100">
        <f t="shared" ca="1" si="5"/>
        <v>2268</v>
      </c>
      <c r="S28" s="100">
        <f t="shared" ca="1" si="6"/>
        <v>12</v>
      </c>
      <c r="T28" s="133">
        <f t="shared" ca="1" si="7"/>
        <v>6</v>
      </c>
      <c r="U28" s="133">
        <f t="shared" ca="1" si="7"/>
        <v>2268</v>
      </c>
      <c r="V28" s="133">
        <f t="shared" ca="1" si="7"/>
        <v>12</v>
      </c>
      <c r="W28" s="101">
        <f t="shared" ca="1" si="8"/>
        <v>5.6837333206359864</v>
      </c>
      <c r="X28" s="102">
        <f t="shared" ca="1" si="9"/>
        <v>0.17594069664903</v>
      </c>
      <c r="Y28" s="103">
        <f t="shared" ca="1" si="18"/>
        <v>1.0556441798941798</v>
      </c>
      <c r="Z28" s="104">
        <f t="shared" ca="1" si="10"/>
        <v>1890</v>
      </c>
      <c r="AA28" s="105">
        <f t="shared" ca="1" si="11"/>
        <v>7.5783110941813154</v>
      </c>
    </row>
    <row r="29" spans="1:27">
      <c r="A29" s="93">
        <f ca="1">INDEX(Teile_Verbräuche_Daten,ROW(18:18),MATCH('Kanban-Berechnung'!A$9,Teile_Verbräuche_Spalten,0))</f>
        <v>18</v>
      </c>
      <c r="B29" s="93" t="str">
        <f ca="1">INDEX(Teile_Verbräuche_Daten,ROW(18:18),MATCH('Kanban-Berechnung'!B$9,Teile_Verbräuche_Spalten,0))</f>
        <v>Teil 18</v>
      </c>
      <c r="C29" s="94">
        <f ca="1">INDEX(Teile_Verbräuche_Daten,ROW(18:18),MATCH('Kanban-Berechnung'!C$9,Teile_Verbräuche_Spalten,0))</f>
        <v>1887.83</v>
      </c>
      <c r="D29" s="93">
        <f ca="1">INDEX(Teile_Verbräuche_Daten,ROW(18:18),MATCH('Kanban-Berechnung'!D$9,Teile_Verbräuche_Spalten,0))</f>
        <v>96</v>
      </c>
      <c r="E29" s="95">
        <f t="shared" si="12"/>
        <v>3</v>
      </c>
      <c r="F29" s="96">
        <f t="shared" si="12"/>
        <v>1.5</v>
      </c>
      <c r="G29" s="97">
        <f t="shared" si="13"/>
        <v>1</v>
      </c>
      <c r="H29" s="97">
        <f t="shared" si="13"/>
        <v>5</v>
      </c>
      <c r="I29" s="98">
        <f t="shared" ca="1" si="0"/>
        <v>94.391499999999994</v>
      </c>
      <c r="J29" s="98">
        <f t="shared" ca="1" si="1"/>
        <v>94.391499999999994</v>
      </c>
      <c r="K29" s="99">
        <f t="shared" ca="1" si="14"/>
        <v>471.95749999999998</v>
      </c>
      <c r="L29" s="99">
        <f t="shared" ca="1" si="15"/>
        <v>519.15324999999996</v>
      </c>
      <c r="M29" s="100">
        <f t="shared" ca="1" si="16"/>
        <v>1</v>
      </c>
      <c r="N29" s="100">
        <f t="shared" ca="1" si="2"/>
        <v>96</v>
      </c>
      <c r="O29" s="100">
        <f t="shared" ca="1" si="17"/>
        <v>6</v>
      </c>
      <c r="P29" s="100">
        <f t="shared" ca="1" si="3"/>
        <v>576</v>
      </c>
      <c r="Q29" s="100">
        <f t="shared" ca="1" si="4"/>
        <v>5</v>
      </c>
      <c r="R29" s="100">
        <f t="shared" ca="1" si="5"/>
        <v>480</v>
      </c>
      <c r="S29" s="100">
        <f t="shared" ca="1" si="6"/>
        <v>11</v>
      </c>
      <c r="T29" s="133">
        <f t="shared" ca="1" si="7"/>
        <v>5</v>
      </c>
      <c r="U29" s="133">
        <f t="shared" ca="1" si="7"/>
        <v>480</v>
      </c>
      <c r="V29" s="133">
        <f t="shared" ca="1" si="7"/>
        <v>11</v>
      </c>
      <c r="W29" s="101">
        <f t="shared" ca="1" si="8"/>
        <v>5.0852036465147821</v>
      </c>
      <c r="X29" s="102">
        <f t="shared" ca="1" si="9"/>
        <v>0.19664895833333332</v>
      </c>
      <c r="Y29" s="103">
        <f t="shared" ca="1" si="18"/>
        <v>0.98324479166666656</v>
      </c>
      <c r="Z29" s="104">
        <f t="shared" ca="1" si="10"/>
        <v>336</v>
      </c>
      <c r="AA29" s="105">
        <f t="shared" ca="1" si="11"/>
        <v>6.1022443758177385</v>
      </c>
    </row>
    <row r="30" spans="1:27">
      <c r="A30" s="93">
        <f ca="1">INDEX(Teile_Verbräuche_Daten,ROW(19:19),MATCH('Kanban-Berechnung'!A$9,Teile_Verbräuche_Spalten,0))</f>
        <v>19</v>
      </c>
      <c r="B30" s="93" t="str">
        <f ca="1">INDEX(Teile_Verbräuche_Daten,ROW(19:19),MATCH('Kanban-Berechnung'!B$9,Teile_Verbräuche_Spalten,0))</f>
        <v>Teil 19</v>
      </c>
      <c r="C30" s="94">
        <f ca="1">INDEX(Teile_Verbräuche_Daten,ROW(19:19),MATCH('Kanban-Berechnung'!C$9,Teile_Verbräuche_Spalten,0))</f>
        <v>1656.25</v>
      </c>
      <c r="D30" s="93">
        <f ca="1">INDEX(Teile_Verbräuche_Daten,ROW(19:19),MATCH('Kanban-Berechnung'!D$9,Teile_Verbräuche_Spalten,0))</f>
        <v>96</v>
      </c>
      <c r="E30" s="95">
        <f t="shared" si="12"/>
        <v>3</v>
      </c>
      <c r="F30" s="96">
        <f t="shared" si="12"/>
        <v>1.5</v>
      </c>
      <c r="G30" s="97">
        <f t="shared" si="13"/>
        <v>1</v>
      </c>
      <c r="H30" s="97">
        <f t="shared" si="13"/>
        <v>5</v>
      </c>
      <c r="I30" s="98">
        <f t="shared" ca="1" si="0"/>
        <v>82.8125</v>
      </c>
      <c r="J30" s="98">
        <f t="shared" ca="1" si="1"/>
        <v>82.8125</v>
      </c>
      <c r="K30" s="99">
        <f t="shared" ca="1" si="14"/>
        <v>414.0625</v>
      </c>
      <c r="L30" s="99">
        <f t="shared" ca="1" si="15"/>
        <v>455.46875</v>
      </c>
      <c r="M30" s="100">
        <f t="shared" ca="1" si="16"/>
        <v>1</v>
      </c>
      <c r="N30" s="100">
        <f t="shared" ca="1" si="2"/>
        <v>96</v>
      </c>
      <c r="O30" s="100">
        <f t="shared" ca="1" si="17"/>
        <v>5</v>
      </c>
      <c r="P30" s="100">
        <f t="shared" ca="1" si="3"/>
        <v>480</v>
      </c>
      <c r="Q30" s="100">
        <f t="shared" ca="1" si="4"/>
        <v>5</v>
      </c>
      <c r="R30" s="100">
        <f t="shared" ca="1" si="5"/>
        <v>480</v>
      </c>
      <c r="S30" s="100">
        <f t="shared" ca="1" si="6"/>
        <v>10</v>
      </c>
      <c r="T30" s="133">
        <f t="shared" ca="1" si="7"/>
        <v>5</v>
      </c>
      <c r="U30" s="133">
        <f t="shared" ca="1" si="7"/>
        <v>480</v>
      </c>
      <c r="V30" s="133">
        <f t="shared" ca="1" si="7"/>
        <v>10</v>
      </c>
      <c r="W30" s="101">
        <f t="shared" ca="1" si="8"/>
        <v>5.7962264150943392</v>
      </c>
      <c r="X30" s="102">
        <f t="shared" ca="1" si="9"/>
        <v>0.17252604166666669</v>
      </c>
      <c r="Y30" s="103">
        <f t="shared" ca="1" si="18"/>
        <v>0.86263020833333337</v>
      </c>
      <c r="Z30" s="104">
        <f t="shared" ca="1" si="10"/>
        <v>336</v>
      </c>
      <c r="AA30" s="105">
        <f t="shared" ca="1" si="11"/>
        <v>6.9554716981132074</v>
      </c>
    </row>
    <row r="31" spans="1:27">
      <c r="A31" s="93">
        <f ca="1">INDEX(Teile_Verbräuche_Daten,ROW(20:20),MATCH('Kanban-Berechnung'!A$9,Teile_Verbräuche_Spalten,0))</f>
        <v>20</v>
      </c>
      <c r="B31" s="93" t="str">
        <f ca="1">INDEX(Teile_Verbräuche_Daten,ROW(20:20),MATCH('Kanban-Berechnung'!B$9,Teile_Verbräuche_Spalten,0))</f>
        <v>Teil 20</v>
      </c>
      <c r="C31" s="94">
        <f ca="1">INDEX(Teile_Verbräuche_Daten,ROW(20:20),MATCH('Kanban-Berechnung'!C$9,Teile_Verbräuche_Spalten,0))</f>
        <v>1960.75</v>
      </c>
      <c r="D31" s="93">
        <f ca="1">INDEX(Teile_Verbräuche_Daten,ROW(20:20),MATCH('Kanban-Berechnung'!D$9,Teile_Verbräuche_Spalten,0))</f>
        <v>196</v>
      </c>
      <c r="E31" s="95">
        <f t="shared" si="12"/>
        <v>3</v>
      </c>
      <c r="F31" s="96">
        <f t="shared" si="12"/>
        <v>1.5</v>
      </c>
      <c r="G31" s="97">
        <f t="shared" si="13"/>
        <v>1</v>
      </c>
      <c r="H31" s="97">
        <f t="shared" si="13"/>
        <v>5</v>
      </c>
      <c r="I31" s="98">
        <f t="shared" ca="1" si="0"/>
        <v>98.037499999999994</v>
      </c>
      <c r="J31" s="98">
        <f t="shared" ca="1" si="1"/>
        <v>98.037499999999994</v>
      </c>
      <c r="K31" s="99">
        <f t="shared" ca="1" si="14"/>
        <v>490.1875</v>
      </c>
      <c r="L31" s="99">
        <f t="shared" ca="1" si="15"/>
        <v>539.20624999999995</v>
      </c>
      <c r="M31" s="100">
        <f t="shared" ca="1" si="16"/>
        <v>1</v>
      </c>
      <c r="N31" s="100">
        <f t="shared" ca="1" si="2"/>
        <v>196</v>
      </c>
      <c r="O31" s="100">
        <f t="shared" ca="1" si="17"/>
        <v>3</v>
      </c>
      <c r="P31" s="100">
        <f t="shared" ca="1" si="3"/>
        <v>588</v>
      </c>
      <c r="Q31" s="100">
        <f t="shared" ca="1" si="4"/>
        <v>3</v>
      </c>
      <c r="R31" s="100">
        <f t="shared" ca="1" si="5"/>
        <v>588</v>
      </c>
      <c r="S31" s="100">
        <f t="shared" ca="1" si="6"/>
        <v>6</v>
      </c>
      <c r="T31" s="133">
        <f t="shared" ca="1" si="7"/>
        <v>3</v>
      </c>
      <c r="U31" s="133">
        <f t="shared" ca="1" si="7"/>
        <v>588</v>
      </c>
      <c r="V31" s="133">
        <f t="shared" ca="1" si="7"/>
        <v>6</v>
      </c>
      <c r="W31" s="101">
        <f t="shared" ca="1" si="8"/>
        <v>5.9977049598367973</v>
      </c>
      <c r="X31" s="102">
        <f t="shared" ca="1" si="9"/>
        <v>0.16673044217687075</v>
      </c>
      <c r="Y31" s="103">
        <f t="shared" ca="1" si="18"/>
        <v>0.50019132653061227</v>
      </c>
      <c r="Z31" s="104">
        <f t="shared" ca="1" si="10"/>
        <v>490</v>
      </c>
      <c r="AA31" s="105">
        <f t="shared" ca="1" si="11"/>
        <v>7.9969399464490634</v>
      </c>
    </row>
    <row r="32" spans="1:27">
      <c r="A32" s="93">
        <f ca="1">INDEX(Teile_Verbräuche_Daten,ROW(21:21),MATCH('Kanban-Berechnung'!A$9,Teile_Verbräuche_Spalten,0))</f>
        <v>21</v>
      </c>
      <c r="B32" s="93" t="str">
        <f ca="1">INDEX(Teile_Verbräuche_Daten,ROW(21:21),MATCH('Kanban-Berechnung'!B$9,Teile_Verbräuche_Spalten,0))</f>
        <v>Teil 21</v>
      </c>
      <c r="C32" s="94">
        <f ca="1">INDEX(Teile_Verbräuche_Daten,ROW(21:21),MATCH('Kanban-Berechnung'!C$9,Teile_Verbräuche_Spalten,0))</f>
        <v>111</v>
      </c>
      <c r="D32" s="93">
        <f ca="1">INDEX(Teile_Verbräuche_Daten,ROW(21:21),MATCH('Kanban-Berechnung'!D$9,Teile_Verbräuche_Spalten,0))</f>
        <v>196</v>
      </c>
      <c r="E32" s="95">
        <f t="shared" si="12"/>
        <v>3</v>
      </c>
      <c r="F32" s="96">
        <f t="shared" si="12"/>
        <v>1.5</v>
      </c>
      <c r="G32" s="97">
        <f t="shared" si="13"/>
        <v>1</v>
      </c>
      <c r="H32" s="97">
        <f t="shared" si="13"/>
        <v>5</v>
      </c>
      <c r="I32" s="98">
        <f t="shared" ca="1" si="0"/>
        <v>5.55</v>
      </c>
      <c r="J32" s="98">
        <f t="shared" ca="1" si="1"/>
        <v>5.55</v>
      </c>
      <c r="K32" s="99">
        <f t="shared" ca="1" si="14"/>
        <v>27.75</v>
      </c>
      <c r="L32" s="99">
        <f t="shared" ca="1" si="15"/>
        <v>30.524999999999999</v>
      </c>
      <c r="M32" s="100">
        <f t="shared" ca="1" si="16"/>
        <v>1</v>
      </c>
      <c r="N32" s="100">
        <f t="shared" ca="1" si="2"/>
        <v>196</v>
      </c>
      <c r="O32" s="100">
        <f t="shared" ca="1" si="17"/>
        <v>1</v>
      </c>
      <c r="P32" s="100">
        <f t="shared" ca="1" si="3"/>
        <v>196</v>
      </c>
      <c r="Q32" s="100">
        <f t="shared" ca="1" si="4"/>
        <v>1</v>
      </c>
      <c r="R32" s="100">
        <f t="shared" ca="1" si="5"/>
        <v>196</v>
      </c>
      <c r="S32" s="100">
        <f t="shared" ca="1" si="6"/>
        <v>2</v>
      </c>
      <c r="T32" s="133">
        <f t="shared" ref="T32:V51" ca="1" si="19">INDEX(Steuerparameter_Ist_Daten,MATCH($A32,Steuerparameter_Ist_Zeilen,0),MATCH(T$10,Steuerparameter_Ist_Spalten,0))</f>
        <v>1</v>
      </c>
      <c r="U32" s="133">
        <f t="shared" ca="1" si="19"/>
        <v>196</v>
      </c>
      <c r="V32" s="133">
        <f t="shared" ca="1" si="19"/>
        <v>2</v>
      </c>
      <c r="W32" s="101">
        <f t="shared" ca="1" si="8"/>
        <v>35.315315315315317</v>
      </c>
      <c r="X32" s="102">
        <f t="shared" ca="1" si="9"/>
        <v>2.8316326530612244E-2</v>
      </c>
      <c r="Y32" s="103">
        <f t="shared" ca="1" si="18"/>
        <v>2.8316326530612244E-2</v>
      </c>
      <c r="Z32" s="104">
        <f t="shared" ca="1" si="10"/>
        <v>294</v>
      </c>
      <c r="AA32" s="105">
        <f t="shared" ca="1" si="11"/>
        <v>70.630630630630634</v>
      </c>
    </row>
    <row r="33" spans="1:27">
      <c r="A33" s="93">
        <f ca="1">INDEX(Teile_Verbräuche_Daten,ROW(22:22),MATCH('Kanban-Berechnung'!A$9,Teile_Verbräuche_Spalten,0))</f>
        <v>22</v>
      </c>
      <c r="B33" s="93" t="str">
        <f ca="1">INDEX(Teile_Verbräuche_Daten,ROW(22:22),MATCH('Kanban-Berechnung'!B$9,Teile_Verbräuche_Spalten,0))</f>
        <v>Teil 22</v>
      </c>
      <c r="C33" s="94">
        <f ca="1">INDEX(Teile_Verbräuche_Daten,ROW(22:22),MATCH('Kanban-Berechnung'!C$9,Teile_Verbräuche_Spalten,0))</f>
        <v>6133.5</v>
      </c>
      <c r="D33" s="93">
        <f ca="1">INDEX(Teile_Verbräuche_Daten,ROW(22:22),MATCH('Kanban-Berechnung'!D$9,Teile_Verbräuche_Spalten,0))</f>
        <v>280</v>
      </c>
      <c r="E33" s="95">
        <f t="shared" ref="E33:F47" si="20">E$6</f>
        <v>3</v>
      </c>
      <c r="F33" s="96">
        <f t="shared" si="20"/>
        <v>1.5</v>
      </c>
      <c r="G33" s="97">
        <f t="shared" si="13"/>
        <v>1</v>
      </c>
      <c r="H33" s="97">
        <f t="shared" si="13"/>
        <v>5</v>
      </c>
      <c r="I33" s="98">
        <f t="shared" ca="1" si="0"/>
        <v>306.67500000000001</v>
      </c>
      <c r="J33" s="98">
        <f t="shared" ca="1" si="1"/>
        <v>306.67500000000001</v>
      </c>
      <c r="K33" s="99">
        <f t="shared" ca="1" si="14"/>
        <v>1533.375</v>
      </c>
      <c r="L33" s="99">
        <f t="shared" ca="1" si="15"/>
        <v>1686.7125000000001</v>
      </c>
      <c r="M33" s="100">
        <f t="shared" ca="1" si="16"/>
        <v>2</v>
      </c>
      <c r="N33" s="100">
        <f t="shared" ca="1" si="2"/>
        <v>560</v>
      </c>
      <c r="O33" s="100">
        <f t="shared" ca="1" si="17"/>
        <v>7</v>
      </c>
      <c r="P33" s="100">
        <f t="shared" ca="1" si="3"/>
        <v>1960</v>
      </c>
      <c r="Q33" s="100">
        <f t="shared" ca="1" si="4"/>
        <v>6</v>
      </c>
      <c r="R33" s="100">
        <f t="shared" ca="1" si="5"/>
        <v>1680</v>
      </c>
      <c r="S33" s="100">
        <f t="shared" ca="1" si="6"/>
        <v>13</v>
      </c>
      <c r="T33" s="133">
        <f t="shared" ca="1" si="19"/>
        <v>6</v>
      </c>
      <c r="U33" s="133">
        <f t="shared" ca="1" si="19"/>
        <v>1680</v>
      </c>
      <c r="V33" s="133">
        <f t="shared" ca="1" si="19"/>
        <v>13</v>
      </c>
      <c r="W33" s="101">
        <f t="shared" ca="1" si="8"/>
        <v>5.4781120078258745</v>
      </c>
      <c r="X33" s="102">
        <f t="shared" ca="1" si="9"/>
        <v>0.18254464285714286</v>
      </c>
      <c r="Y33" s="103">
        <f t="shared" ca="1" si="18"/>
        <v>1.0952678571428571</v>
      </c>
      <c r="Z33" s="104">
        <f t="shared" ca="1" si="10"/>
        <v>1400</v>
      </c>
      <c r="AA33" s="105">
        <f t="shared" ca="1" si="11"/>
        <v>7.3041493437678318</v>
      </c>
    </row>
    <row r="34" spans="1:27">
      <c r="A34" s="93">
        <f ca="1">INDEX(Teile_Verbräuche_Daten,ROW(23:23),MATCH('Kanban-Berechnung'!A$9,Teile_Verbräuche_Spalten,0))</f>
        <v>23</v>
      </c>
      <c r="B34" s="93" t="str">
        <f ca="1">INDEX(Teile_Verbräuche_Daten,ROW(23:23),MATCH('Kanban-Berechnung'!B$9,Teile_Verbräuche_Spalten,0))</f>
        <v>Teil 23</v>
      </c>
      <c r="C34" s="94">
        <f ca="1">INDEX(Teile_Verbräuche_Daten,ROW(23:23),MATCH('Kanban-Berechnung'!C$9,Teile_Verbräuche_Spalten,0))</f>
        <v>2030.08</v>
      </c>
      <c r="D34" s="93">
        <f ca="1">INDEX(Teile_Verbräuche_Daten,ROW(23:23),MATCH('Kanban-Berechnung'!D$9,Teile_Verbräuche_Spalten,0))</f>
        <v>96</v>
      </c>
      <c r="E34" s="95">
        <f t="shared" si="20"/>
        <v>3</v>
      </c>
      <c r="F34" s="96">
        <f t="shared" si="20"/>
        <v>1.5</v>
      </c>
      <c r="G34" s="97">
        <f t="shared" si="13"/>
        <v>1</v>
      </c>
      <c r="H34" s="97">
        <f t="shared" si="13"/>
        <v>5</v>
      </c>
      <c r="I34" s="98">
        <f t="shared" ca="1" si="0"/>
        <v>101.50399999999999</v>
      </c>
      <c r="J34" s="98">
        <f t="shared" ca="1" si="1"/>
        <v>101.50399999999999</v>
      </c>
      <c r="K34" s="99">
        <f t="shared" ca="1" si="14"/>
        <v>507.52</v>
      </c>
      <c r="L34" s="99">
        <f t="shared" ca="1" si="15"/>
        <v>558.27199999999993</v>
      </c>
      <c r="M34" s="100">
        <f t="shared" ca="1" si="16"/>
        <v>2</v>
      </c>
      <c r="N34" s="100">
        <f t="shared" ca="1" si="2"/>
        <v>192</v>
      </c>
      <c r="O34" s="100">
        <f t="shared" ca="1" si="17"/>
        <v>6</v>
      </c>
      <c r="P34" s="100">
        <f t="shared" ca="1" si="3"/>
        <v>576</v>
      </c>
      <c r="Q34" s="100">
        <f t="shared" ca="1" si="4"/>
        <v>6</v>
      </c>
      <c r="R34" s="100">
        <f t="shared" ca="1" si="5"/>
        <v>576</v>
      </c>
      <c r="S34" s="100">
        <f t="shared" ca="1" si="6"/>
        <v>12</v>
      </c>
      <c r="T34" s="133">
        <f t="shared" ca="1" si="19"/>
        <v>6</v>
      </c>
      <c r="U34" s="133">
        <f t="shared" ca="1" si="19"/>
        <v>576</v>
      </c>
      <c r="V34" s="133">
        <f t="shared" ca="1" si="19"/>
        <v>12</v>
      </c>
      <c r="W34" s="101">
        <f t="shared" ca="1" si="8"/>
        <v>5.6746532156368223</v>
      </c>
      <c r="X34" s="102">
        <f t="shared" ca="1" si="9"/>
        <v>0.17622222222222222</v>
      </c>
      <c r="Y34" s="103">
        <f t="shared" ca="1" si="18"/>
        <v>1.0573333333333332</v>
      </c>
      <c r="Z34" s="104">
        <f t="shared" ca="1" si="10"/>
        <v>480</v>
      </c>
      <c r="AA34" s="105">
        <f t="shared" ca="1" si="11"/>
        <v>7.566204287515764</v>
      </c>
    </row>
    <row r="35" spans="1:27">
      <c r="A35" s="93">
        <f ca="1">INDEX(Teile_Verbräuche_Daten,ROW(24:24),MATCH('Kanban-Berechnung'!A$9,Teile_Verbräuche_Spalten,0))</f>
        <v>24</v>
      </c>
      <c r="B35" s="93" t="str">
        <f ca="1">INDEX(Teile_Verbräuche_Daten,ROW(24:24),MATCH('Kanban-Berechnung'!B$9,Teile_Verbräuche_Spalten,0))</f>
        <v>Teil 24</v>
      </c>
      <c r="C35" s="94">
        <f ca="1">INDEX(Teile_Verbräuche_Daten,ROW(24:24),MATCH('Kanban-Berechnung'!C$9,Teile_Verbräuche_Spalten,0))</f>
        <v>7980.67</v>
      </c>
      <c r="D35" s="93">
        <f ca="1">INDEX(Teile_Verbräuche_Daten,ROW(24:24),MATCH('Kanban-Berechnung'!D$9,Teile_Verbräuche_Spalten,0))</f>
        <v>378</v>
      </c>
      <c r="E35" s="95">
        <f t="shared" si="20"/>
        <v>3</v>
      </c>
      <c r="F35" s="96">
        <f t="shared" si="20"/>
        <v>1.5</v>
      </c>
      <c r="G35" s="97">
        <f t="shared" si="13"/>
        <v>1</v>
      </c>
      <c r="H35" s="97">
        <f t="shared" si="13"/>
        <v>5</v>
      </c>
      <c r="I35" s="98">
        <f t="shared" ca="1" si="0"/>
        <v>399.0335</v>
      </c>
      <c r="J35" s="98">
        <f t="shared" ca="1" si="1"/>
        <v>399.0335</v>
      </c>
      <c r="K35" s="99">
        <f t="shared" ca="1" si="14"/>
        <v>1995.1675</v>
      </c>
      <c r="L35" s="99">
        <f t="shared" ca="1" si="15"/>
        <v>2194.6842500000002</v>
      </c>
      <c r="M35" s="100">
        <f t="shared" ca="1" si="16"/>
        <v>2</v>
      </c>
      <c r="N35" s="100">
        <f t="shared" ca="1" si="2"/>
        <v>756</v>
      </c>
      <c r="O35" s="100">
        <f t="shared" ca="1" si="17"/>
        <v>6</v>
      </c>
      <c r="P35" s="100">
        <f t="shared" ca="1" si="3"/>
        <v>2268</v>
      </c>
      <c r="Q35" s="100">
        <f t="shared" ca="1" si="4"/>
        <v>6</v>
      </c>
      <c r="R35" s="100">
        <f t="shared" ca="1" si="5"/>
        <v>2268</v>
      </c>
      <c r="S35" s="100">
        <f t="shared" ca="1" si="6"/>
        <v>12</v>
      </c>
      <c r="T35" s="133">
        <f t="shared" ca="1" si="19"/>
        <v>6</v>
      </c>
      <c r="U35" s="133">
        <f t="shared" ca="1" si="19"/>
        <v>2268</v>
      </c>
      <c r="V35" s="133">
        <f t="shared" ca="1" si="19"/>
        <v>12</v>
      </c>
      <c r="W35" s="101">
        <f t="shared" ca="1" si="8"/>
        <v>5.6837333206359864</v>
      </c>
      <c r="X35" s="102">
        <f t="shared" ca="1" si="9"/>
        <v>0.17594069664903</v>
      </c>
      <c r="Y35" s="103">
        <f t="shared" ca="1" si="18"/>
        <v>1.0556441798941798</v>
      </c>
      <c r="Z35" s="104">
        <f t="shared" ca="1" si="10"/>
        <v>1890</v>
      </c>
      <c r="AA35" s="105">
        <f t="shared" ca="1" si="11"/>
        <v>7.5783110941813154</v>
      </c>
    </row>
    <row r="36" spans="1:27">
      <c r="A36" s="93">
        <f ca="1">INDEX(Teile_Verbräuche_Daten,ROW(25:25),MATCH('Kanban-Berechnung'!A$9,Teile_Verbräuche_Spalten,0))</f>
        <v>25</v>
      </c>
      <c r="B36" s="93" t="str">
        <f ca="1">INDEX(Teile_Verbräuche_Daten,ROW(25:25),MATCH('Kanban-Berechnung'!B$9,Teile_Verbräuche_Spalten,0))</f>
        <v>Teil 25</v>
      </c>
      <c r="C36" s="94">
        <f ca="1">INDEX(Teile_Verbräuche_Daten,ROW(25:25),MATCH('Kanban-Berechnung'!C$9,Teile_Verbräuche_Spalten,0))</f>
        <v>1887.83</v>
      </c>
      <c r="D36" s="93">
        <f ca="1">INDEX(Teile_Verbräuche_Daten,ROW(25:25),MATCH('Kanban-Berechnung'!D$9,Teile_Verbräuche_Spalten,0))</f>
        <v>96</v>
      </c>
      <c r="E36" s="95">
        <f t="shared" si="20"/>
        <v>3</v>
      </c>
      <c r="F36" s="96">
        <f t="shared" si="20"/>
        <v>1.5</v>
      </c>
      <c r="G36" s="97">
        <f t="shared" si="13"/>
        <v>1</v>
      </c>
      <c r="H36" s="97">
        <f t="shared" si="13"/>
        <v>5</v>
      </c>
      <c r="I36" s="98">
        <f t="shared" ca="1" si="0"/>
        <v>94.391499999999994</v>
      </c>
      <c r="J36" s="98">
        <f t="shared" ca="1" si="1"/>
        <v>94.391499999999994</v>
      </c>
      <c r="K36" s="99">
        <f t="shared" ca="1" si="14"/>
        <v>471.95749999999998</v>
      </c>
      <c r="L36" s="99">
        <f t="shared" ca="1" si="15"/>
        <v>519.15324999999996</v>
      </c>
      <c r="M36" s="100">
        <f t="shared" ca="1" si="16"/>
        <v>1</v>
      </c>
      <c r="N36" s="100">
        <f t="shared" ca="1" si="2"/>
        <v>96</v>
      </c>
      <c r="O36" s="100">
        <f t="shared" ca="1" si="17"/>
        <v>6</v>
      </c>
      <c r="P36" s="100">
        <f t="shared" ca="1" si="3"/>
        <v>576</v>
      </c>
      <c r="Q36" s="100">
        <f t="shared" ca="1" si="4"/>
        <v>5</v>
      </c>
      <c r="R36" s="100">
        <f t="shared" ca="1" si="5"/>
        <v>480</v>
      </c>
      <c r="S36" s="100">
        <f t="shared" ca="1" si="6"/>
        <v>11</v>
      </c>
      <c r="T36" s="133">
        <f t="shared" ca="1" si="19"/>
        <v>5</v>
      </c>
      <c r="U36" s="133">
        <f t="shared" ca="1" si="19"/>
        <v>480</v>
      </c>
      <c r="V36" s="133">
        <f t="shared" ca="1" si="19"/>
        <v>11</v>
      </c>
      <c r="W36" s="101">
        <f t="shared" ca="1" si="8"/>
        <v>5.0852036465147821</v>
      </c>
      <c r="X36" s="102">
        <f t="shared" ca="1" si="9"/>
        <v>0.19664895833333332</v>
      </c>
      <c r="Y36" s="103">
        <f t="shared" ca="1" si="18"/>
        <v>0.98324479166666656</v>
      </c>
      <c r="Z36" s="104">
        <f t="shared" ca="1" si="10"/>
        <v>336</v>
      </c>
      <c r="AA36" s="105">
        <f t="shared" ca="1" si="11"/>
        <v>6.1022443758177385</v>
      </c>
    </row>
    <row r="37" spans="1:27">
      <c r="A37" s="93">
        <f ca="1">INDEX(Teile_Verbräuche_Daten,ROW(26:26),MATCH('Kanban-Berechnung'!A$9,Teile_Verbräuche_Spalten,0))</f>
        <v>26</v>
      </c>
      <c r="B37" s="93" t="str">
        <f ca="1">INDEX(Teile_Verbräuche_Daten,ROW(26:26),MATCH('Kanban-Berechnung'!B$9,Teile_Verbräuche_Spalten,0))</f>
        <v>Teil 26</v>
      </c>
      <c r="C37" s="94">
        <f ca="1">INDEX(Teile_Verbräuche_Daten,ROW(26:26),MATCH('Kanban-Berechnung'!C$9,Teile_Verbräuche_Spalten,0))</f>
        <v>1656.25</v>
      </c>
      <c r="D37" s="93">
        <f ca="1">INDEX(Teile_Verbräuche_Daten,ROW(26:26),MATCH('Kanban-Berechnung'!D$9,Teile_Verbräuche_Spalten,0))</f>
        <v>96</v>
      </c>
      <c r="E37" s="95">
        <f t="shared" si="20"/>
        <v>3</v>
      </c>
      <c r="F37" s="96">
        <f t="shared" si="20"/>
        <v>1.5</v>
      </c>
      <c r="G37" s="97">
        <f t="shared" si="13"/>
        <v>1</v>
      </c>
      <c r="H37" s="97">
        <f t="shared" si="13"/>
        <v>5</v>
      </c>
      <c r="I37" s="98">
        <f t="shared" ca="1" si="0"/>
        <v>82.8125</v>
      </c>
      <c r="J37" s="98">
        <f t="shared" ca="1" si="1"/>
        <v>82.8125</v>
      </c>
      <c r="K37" s="99">
        <f t="shared" ca="1" si="14"/>
        <v>414.0625</v>
      </c>
      <c r="L37" s="99">
        <f t="shared" ca="1" si="15"/>
        <v>455.46875</v>
      </c>
      <c r="M37" s="100">
        <f t="shared" ca="1" si="16"/>
        <v>1</v>
      </c>
      <c r="N37" s="100">
        <f t="shared" ca="1" si="2"/>
        <v>96</v>
      </c>
      <c r="O37" s="100">
        <f t="shared" ca="1" si="17"/>
        <v>5</v>
      </c>
      <c r="P37" s="100">
        <f t="shared" ca="1" si="3"/>
        <v>480</v>
      </c>
      <c r="Q37" s="100">
        <f t="shared" ca="1" si="4"/>
        <v>5</v>
      </c>
      <c r="R37" s="100">
        <f t="shared" ca="1" si="5"/>
        <v>480</v>
      </c>
      <c r="S37" s="100">
        <f t="shared" ca="1" si="6"/>
        <v>10</v>
      </c>
      <c r="T37" s="133">
        <f t="shared" ca="1" si="19"/>
        <v>5</v>
      </c>
      <c r="U37" s="133">
        <f t="shared" ca="1" si="19"/>
        <v>480</v>
      </c>
      <c r="V37" s="133">
        <f t="shared" ca="1" si="19"/>
        <v>10</v>
      </c>
      <c r="W37" s="101">
        <f t="shared" ca="1" si="8"/>
        <v>5.7962264150943392</v>
      </c>
      <c r="X37" s="102">
        <f t="shared" ca="1" si="9"/>
        <v>0.17252604166666669</v>
      </c>
      <c r="Y37" s="103">
        <f t="shared" ca="1" si="18"/>
        <v>0.86263020833333337</v>
      </c>
      <c r="Z37" s="104">
        <f t="shared" ca="1" si="10"/>
        <v>336</v>
      </c>
      <c r="AA37" s="105">
        <f t="shared" ca="1" si="11"/>
        <v>6.9554716981132074</v>
      </c>
    </row>
    <row r="38" spans="1:27">
      <c r="A38" s="93">
        <f ca="1">INDEX(Teile_Verbräuche_Daten,ROW(27:27),MATCH('Kanban-Berechnung'!A$9,Teile_Verbräuche_Spalten,0))</f>
        <v>27</v>
      </c>
      <c r="B38" s="93" t="str">
        <f ca="1">INDEX(Teile_Verbräuche_Daten,ROW(27:27),MATCH('Kanban-Berechnung'!B$9,Teile_Verbräuche_Spalten,0))</f>
        <v>Teil 27</v>
      </c>
      <c r="C38" s="94">
        <f ca="1">INDEX(Teile_Verbräuche_Daten,ROW(27:27),MATCH('Kanban-Berechnung'!C$9,Teile_Verbräuche_Spalten,0))</f>
        <v>1960.75</v>
      </c>
      <c r="D38" s="93">
        <f ca="1">INDEX(Teile_Verbräuche_Daten,ROW(27:27),MATCH('Kanban-Berechnung'!D$9,Teile_Verbräuche_Spalten,0))</f>
        <v>196</v>
      </c>
      <c r="E38" s="95">
        <f t="shared" si="20"/>
        <v>3</v>
      </c>
      <c r="F38" s="96">
        <f t="shared" si="20"/>
        <v>1.5</v>
      </c>
      <c r="G38" s="97">
        <f t="shared" si="13"/>
        <v>1</v>
      </c>
      <c r="H38" s="97">
        <f t="shared" si="13"/>
        <v>5</v>
      </c>
      <c r="I38" s="98">
        <f t="shared" ca="1" si="0"/>
        <v>98.037499999999994</v>
      </c>
      <c r="J38" s="98">
        <f t="shared" ca="1" si="1"/>
        <v>98.037499999999994</v>
      </c>
      <c r="K38" s="99">
        <f t="shared" ca="1" si="14"/>
        <v>490.1875</v>
      </c>
      <c r="L38" s="99">
        <f t="shared" ca="1" si="15"/>
        <v>539.20624999999995</v>
      </c>
      <c r="M38" s="100">
        <f t="shared" ca="1" si="16"/>
        <v>1</v>
      </c>
      <c r="N38" s="100">
        <f t="shared" ca="1" si="2"/>
        <v>196</v>
      </c>
      <c r="O38" s="100">
        <f t="shared" ca="1" si="17"/>
        <v>3</v>
      </c>
      <c r="P38" s="100">
        <f t="shared" ca="1" si="3"/>
        <v>588</v>
      </c>
      <c r="Q38" s="100">
        <f t="shared" ca="1" si="4"/>
        <v>3</v>
      </c>
      <c r="R38" s="100">
        <f t="shared" ca="1" si="5"/>
        <v>588</v>
      </c>
      <c r="S38" s="100">
        <f t="shared" ca="1" si="6"/>
        <v>6</v>
      </c>
      <c r="T38" s="133">
        <f t="shared" ca="1" si="19"/>
        <v>3</v>
      </c>
      <c r="U38" s="133">
        <f t="shared" ca="1" si="19"/>
        <v>588</v>
      </c>
      <c r="V38" s="133">
        <f t="shared" ca="1" si="19"/>
        <v>6</v>
      </c>
      <c r="W38" s="101">
        <f t="shared" ca="1" si="8"/>
        <v>5.9977049598367973</v>
      </c>
      <c r="X38" s="102">
        <f t="shared" ca="1" si="9"/>
        <v>0.16673044217687075</v>
      </c>
      <c r="Y38" s="103">
        <f t="shared" ca="1" si="18"/>
        <v>0.50019132653061227</v>
      </c>
      <c r="Z38" s="104">
        <f t="shared" ca="1" si="10"/>
        <v>490</v>
      </c>
      <c r="AA38" s="105">
        <f t="shared" ca="1" si="11"/>
        <v>7.9969399464490634</v>
      </c>
    </row>
    <row r="39" spans="1:27">
      <c r="A39" s="93">
        <f ca="1">INDEX(Teile_Verbräuche_Daten,ROW(28:28),MATCH('Kanban-Berechnung'!A$9,Teile_Verbräuche_Spalten,0))</f>
        <v>28</v>
      </c>
      <c r="B39" s="93" t="str">
        <f ca="1">INDEX(Teile_Verbräuche_Daten,ROW(28:28),MATCH('Kanban-Berechnung'!B$9,Teile_Verbräuche_Spalten,0))</f>
        <v>Teil 28</v>
      </c>
      <c r="C39" s="94">
        <f ca="1">INDEX(Teile_Verbräuche_Daten,ROW(28:28),MATCH('Kanban-Berechnung'!C$9,Teile_Verbräuche_Spalten,0))</f>
        <v>111</v>
      </c>
      <c r="D39" s="93">
        <f ca="1">INDEX(Teile_Verbräuche_Daten,ROW(28:28),MATCH('Kanban-Berechnung'!D$9,Teile_Verbräuche_Spalten,0))</f>
        <v>196</v>
      </c>
      <c r="E39" s="95">
        <f t="shared" si="20"/>
        <v>3</v>
      </c>
      <c r="F39" s="96">
        <f t="shared" si="20"/>
        <v>1.5</v>
      </c>
      <c r="G39" s="97">
        <v>1</v>
      </c>
      <c r="H39" s="97">
        <f t="shared" si="13"/>
        <v>5</v>
      </c>
      <c r="I39" s="98">
        <f t="shared" ca="1" si="0"/>
        <v>5.55</v>
      </c>
      <c r="J39" s="98">
        <f t="shared" ca="1" si="1"/>
        <v>5.55</v>
      </c>
      <c r="K39" s="99">
        <f t="shared" ca="1" si="14"/>
        <v>27.75</v>
      </c>
      <c r="L39" s="99">
        <f t="shared" ca="1" si="15"/>
        <v>30.524999999999999</v>
      </c>
      <c r="M39" s="100">
        <f t="shared" ca="1" si="16"/>
        <v>1</v>
      </c>
      <c r="N39" s="100">
        <f t="shared" ca="1" si="2"/>
        <v>196</v>
      </c>
      <c r="O39" s="100">
        <f t="shared" ca="1" si="17"/>
        <v>1</v>
      </c>
      <c r="P39" s="100">
        <f t="shared" ca="1" si="3"/>
        <v>196</v>
      </c>
      <c r="Q39" s="100">
        <f t="shared" ca="1" si="4"/>
        <v>1</v>
      </c>
      <c r="R39" s="100">
        <f t="shared" ca="1" si="5"/>
        <v>196</v>
      </c>
      <c r="S39" s="100">
        <f t="shared" ca="1" si="6"/>
        <v>2</v>
      </c>
      <c r="T39" s="133">
        <f t="shared" ca="1" si="19"/>
        <v>1</v>
      </c>
      <c r="U39" s="133">
        <f t="shared" ca="1" si="19"/>
        <v>196</v>
      </c>
      <c r="V39" s="133">
        <f t="shared" ca="1" si="19"/>
        <v>2</v>
      </c>
      <c r="W39" s="101">
        <f t="shared" ca="1" si="8"/>
        <v>35.315315315315317</v>
      </c>
      <c r="X39" s="102">
        <f t="shared" ca="1" si="9"/>
        <v>2.8316326530612244E-2</v>
      </c>
      <c r="Y39" s="103">
        <f t="shared" ca="1" si="18"/>
        <v>2.8316326530612244E-2</v>
      </c>
      <c r="Z39" s="104">
        <f t="shared" ca="1" si="10"/>
        <v>294</v>
      </c>
      <c r="AA39" s="105">
        <f t="shared" ca="1" si="11"/>
        <v>70.630630630630634</v>
      </c>
    </row>
    <row r="40" spans="1:27">
      <c r="A40" s="93">
        <f ca="1">INDEX(Teile_Verbräuche_Daten,ROW(29:29),MATCH('Kanban-Berechnung'!A$9,Teile_Verbräuche_Spalten,0))</f>
        <v>29</v>
      </c>
      <c r="B40" s="93" t="str">
        <f ca="1">INDEX(Teile_Verbräuche_Daten,ROW(29:29),MATCH('Kanban-Berechnung'!B$9,Teile_Verbräuche_Spalten,0))</f>
        <v>Teil 29</v>
      </c>
      <c r="C40" s="94">
        <f ca="1">INDEX(Teile_Verbräuche_Daten,ROW(29:29),MATCH('Kanban-Berechnung'!C$9,Teile_Verbräuche_Spalten,0))</f>
        <v>6133.5</v>
      </c>
      <c r="D40" s="93">
        <f ca="1">INDEX(Teile_Verbräuche_Daten,ROW(29:29),MATCH('Kanban-Berechnung'!D$9,Teile_Verbräuche_Spalten,0))</f>
        <v>280</v>
      </c>
      <c r="E40" s="95">
        <f t="shared" si="20"/>
        <v>3</v>
      </c>
      <c r="F40" s="96">
        <f t="shared" si="20"/>
        <v>1.5</v>
      </c>
      <c r="G40" s="97">
        <f t="shared" si="13"/>
        <v>1</v>
      </c>
      <c r="H40" s="97">
        <f t="shared" si="13"/>
        <v>5</v>
      </c>
      <c r="I40" s="98">
        <f t="shared" ca="1" si="0"/>
        <v>306.67500000000001</v>
      </c>
      <c r="J40" s="98">
        <f t="shared" ca="1" si="1"/>
        <v>306.67500000000001</v>
      </c>
      <c r="K40" s="99">
        <f t="shared" ca="1" si="14"/>
        <v>1533.375</v>
      </c>
      <c r="L40" s="99">
        <f t="shared" ca="1" si="15"/>
        <v>1686.7125000000001</v>
      </c>
      <c r="M40" s="100">
        <f t="shared" ca="1" si="16"/>
        <v>2</v>
      </c>
      <c r="N40" s="100">
        <f t="shared" ca="1" si="2"/>
        <v>560</v>
      </c>
      <c r="O40" s="100">
        <f t="shared" ca="1" si="17"/>
        <v>7</v>
      </c>
      <c r="P40" s="100">
        <f t="shared" ca="1" si="3"/>
        <v>1960</v>
      </c>
      <c r="Q40" s="100">
        <f t="shared" ca="1" si="4"/>
        <v>6</v>
      </c>
      <c r="R40" s="100">
        <f t="shared" ca="1" si="5"/>
        <v>1680</v>
      </c>
      <c r="S40" s="100">
        <f t="shared" ca="1" si="6"/>
        <v>13</v>
      </c>
      <c r="T40" s="133">
        <f t="shared" ca="1" si="19"/>
        <v>6</v>
      </c>
      <c r="U40" s="133">
        <f t="shared" ca="1" si="19"/>
        <v>1680</v>
      </c>
      <c r="V40" s="133">
        <f t="shared" ca="1" si="19"/>
        <v>13</v>
      </c>
      <c r="W40" s="101">
        <f t="shared" ca="1" si="8"/>
        <v>5.4781120078258745</v>
      </c>
      <c r="X40" s="102">
        <f t="shared" ca="1" si="9"/>
        <v>0.18254464285714286</v>
      </c>
      <c r="Y40" s="103">
        <f t="shared" ca="1" si="18"/>
        <v>1.0952678571428571</v>
      </c>
      <c r="Z40" s="104">
        <f t="shared" ca="1" si="10"/>
        <v>1400</v>
      </c>
      <c r="AA40" s="105">
        <f t="shared" ca="1" si="11"/>
        <v>7.3041493437678318</v>
      </c>
    </row>
    <row r="41" spans="1:27">
      <c r="A41" s="93">
        <f ca="1">INDEX(Teile_Verbräuche_Daten,ROW(30:30),MATCH('Kanban-Berechnung'!A$9,Teile_Verbräuche_Spalten,0))</f>
        <v>30</v>
      </c>
      <c r="B41" s="93" t="str">
        <f ca="1">INDEX(Teile_Verbräuche_Daten,ROW(30:30),MATCH('Kanban-Berechnung'!B$9,Teile_Verbräuche_Spalten,0))</f>
        <v>Teil 30</v>
      </c>
      <c r="C41" s="94">
        <f ca="1">INDEX(Teile_Verbräuche_Daten,ROW(30:30),MATCH('Kanban-Berechnung'!C$9,Teile_Verbräuche_Spalten,0))</f>
        <v>2030.08</v>
      </c>
      <c r="D41" s="93">
        <f ca="1">INDEX(Teile_Verbräuche_Daten,ROW(30:30),MATCH('Kanban-Berechnung'!D$9,Teile_Verbräuche_Spalten,0))</f>
        <v>96</v>
      </c>
      <c r="E41" s="95">
        <f t="shared" si="20"/>
        <v>3</v>
      </c>
      <c r="F41" s="96">
        <f t="shared" si="20"/>
        <v>1.5</v>
      </c>
      <c r="G41" s="97">
        <f t="shared" si="13"/>
        <v>1</v>
      </c>
      <c r="H41" s="97">
        <f t="shared" si="13"/>
        <v>5</v>
      </c>
      <c r="I41" s="98">
        <f t="shared" ca="1" si="0"/>
        <v>101.50399999999999</v>
      </c>
      <c r="J41" s="98">
        <f t="shared" ca="1" si="1"/>
        <v>101.50399999999999</v>
      </c>
      <c r="K41" s="99">
        <f t="shared" ca="1" si="14"/>
        <v>507.52</v>
      </c>
      <c r="L41" s="99">
        <f t="shared" ca="1" si="15"/>
        <v>558.27199999999993</v>
      </c>
      <c r="M41" s="100">
        <f t="shared" ca="1" si="16"/>
        <v>2</v>
      </c>
      <c r="N41" s="100">
        <f t="shared" ca="1" si="2"/>
        <v>192</v>
      </c>
      <c r="O41" s="100">
        <f t="shared" ca="1" si="17"/>
        <v>6</v>
      </c>
      <c r="P41" s="100">
        <f t="shared" ca="1" si="3"/>
        <v>576</v>
      </c>
      <c r="Q41" s="100">
        <f t="shared" ca="1" si="4"/>
        <v>6</v>
      </c>
      <c r="R41" s="100">
        <f t="shared" ca="1" si="5"/>
        <v>576</v>
      </c>
      <c r="S41" s="100">
        <f t="shared" ca="1" si="6"/>
        <v>12</v>
      </c>
      <c r="T41" s="133">
        <f t="shared" ca="1" si="19"/>
        <v>6</v>
      </c>
      <c r="U41" s="133">
        <f t="shared" ca="1" si="19"/>
        <v>576</v>
      </c>
      <c r="V41" s="133">
        <f t="shared" ca="1" si="19"/>
        <v>12</v>
      </c>
      <c r="W41" s="101">
        <f t="shared" ca="1" si="8"/>
        <v>5.6746532156368223</v>
      </c>
      <c r="X41" s="102">
        <f t="shared" ca="1" si="9"/>
        <v>0.17622222222222222</v>
      </c>
      <c r="Y41" s="103">
        <f t="shared" ca="1" si="18"/>
        <v>1.0573333333333332</v>
      </c>
      <c r="Z41" s="104">
        <f t="shared" ca="1" si="10"/>
        <v>480</v>
      </c>
      <c r="AA41" s="105">
        <f t="shared" ca="1" si="11"/>
        <v>7.566204287515764</v>
      </c>
    </row>
    <row r="42" spans="1:27">
      <c r="A42" s="93">
        <f ca="1">INDEX(Teile_Verbräuche_Daten,ROW(31:31),MATCH('Kanban-Berechnung'!A$9,Teile_Verbräuche_Spalten,0))</f>
        <v>31</v>
      </c>
      <c r="B42" s="93" t="str">
        <f ca="1">INDEX(Teile_Verbräuche_Daten,ROW(31:31),MATCH('Kanban-Berechnung'!B$9,Teile_Verbräuche_Spalten,0))</f>
        <v>Teil 31</v>
      </c>
      <c r="C42" s="94">
        <f ca="1">INDEX(Teile_Verbräuche_Daten,ROW(31:31),MATCH('Kanban-Berechnung'!C$9,Teile_Verbräuche_Spalten,0))</f>
        <v>7980.67</v>
      </c>
      <c r="D42" s="93">
        <f ca="1">INDEX(Teile_Verbräuche_Daten,ROW(31:31),MATCH('Kanban-Berechnung'!D$9,Teile_Verbräuche_Spalten,0))</f>
        <v>378</v>
      </c>
      <c r="E42" s="95">
        <f t="shared" si="20"/>
        <v>3</v>
      </c>
      <c r="F42" s="96">
        <f t="shared" si="20"/>
        <v>1.5</v>
      </c>
      <c r="G42" s="97">
        <f t="shared" si="13"/>
        <v>1</v>
      </c>
      <c r="H42" s="97">
        <f t="shared" si="13"/>
        <v>5</v>
      </c>
      <c r="I42" s="98">
        <f t="shared" ca="1" si="0"/>
        <v>399.0335</v>
      </c>
      <c r="J42" s="98">
        <f t="shared" ca="1" si="1"/>
        <v>399.0335</v>
      </c>
      <c r="K42" s="99">
        <f t="shared" ca="1" si="14"/>
        <v>1995.1675</v>
      </c>
      <c r="L42" s="99">
        <f t="shared" ca="1" si="15"/>
        <v>2194.6842500000002</v>
      </c>
      <c r="M42" s="100">
        <f t="shared" ca="1" si="16"/>
        <v>2</v>
      </c>
      <c r="N42" s="100">
        <f t="shared" ca="1" si="2"/>
        <v>756</v>
      </c>
      <c r="O42" s="100">
        <f t="shared" ca="1" si="17"/>
        <v>6</v>
      </c>
      <c r="P42" s="100">
        <f t="shared" ca="1" si="3"/>
        <v>2268</v>
      </c>
      <c r="Q42" s="100">
        <f t="shared" ca="1" si="4"/>
        <v>6</v>
      </c>
      <c r="R42" s="100">
        <f t="shared" ca="1" si="5"/>
        <v>2268</v>
      </c>
      <c r="S42" s="100">
        <f t="shared" ca="1" si="6"/>
        <v>12</v>
      </c>
      <c r="T42" s="133">
        <f t="shared" ca="1" si="19"/>
        <v>6</v>
      </c>
      <c r="U42" s="133">
        <f t="shared" ca="1" si="19"/>
        <v>2268</v>
      </c>
      <c r="V42" s="133">
        <f t="shared" ca="1" si="19"/>
        <v>12</v>
      </c>
      <c r="W42" s="101">
        <f t="shared" ca="1" si="8"/>
        <v>5.6837333206359864</v>
      </c>
      <c r="X42" s="102">
        <f t="shared" ca="1" si="9"/>
        <v>0.17594069664903</v>
      </c>
      <c r="Y42" s="103">
        <f t="shared" ca="1" si="18"/>
        <v>1.0556441798941798</v>
      </c>
      <c r="Z42" s="104">
        <f t="shared" ca="1" si="10"/>
        <v>1890</v>
      </c>
      <c r="AA42" s="105">
        <f t="shared" ca="1" si="11"/>
        <v>7.5783110941813154</v>
      </c>
    </row>
    <row r="43" spans="1:27">
      <c r="A43" s="93">
        <f ca="1">INDEX(Teile_Verbräuche_Daten,ROW(32:32),MATCH('Kanban-Berechnung'!A$9,Teile_Verbräuche_Spalten,0))</f>
        <v>32</v>
      </c>
      <c r="B43" s="93" t="str">
        <f ca="1">INDEX(Teile_Verbräuche_Daten,ROW(32:32),MATCH('Kanban-Berechnung'!B$9,Teile_Verbräuche_Spalten,0))</f>
        <v>Teil 32</v>
      </c>
      <c r="C43" s="94">
        <f ca="1">INDEX(Teile_Verbräuche_Daten,ROW(32:32),MATCH('Kanban-Berechnung'!C$9,Teile_Verbräuche_Spalten,0))</f>
        <v>1887.83</v>
      </c>
      <c r="D43" s="93">
        <f ca="1">INDEX(Teile_Verbräuche_Daten,ROW(32:32),MATCH('Kanban-Berechnung'!D$9,Teile_Verbräuche_Spalten,0))</f>
        <v>96</v>
      </c>
      <c r="E43" s="95">
        <f t="shared" si="20"/>
        <v>3</v>
      </c>
      <c r="F43" s="96">
        <f t="shared" si="20"/>
        <v>1.5</v>
      </c>
      <c r="G43" s="97">
        <f t="shared" si="13"/>
        <v>1</v>
      </c>
      <c r="H43" s="97">
        <f t="shared" si="13"/>
        <v>5</v>
      </c>
      <c r="I43" s="98">
        <f t="shared" ca="1" si="0"/>
        <v>94.391499999999994</v>
      </c>
      <c r="J43" s="98">
        <f t="shared" ca="1" si="1"/>
        <v>94.391499999999994</v>
      </c>
      <c r="K43" s="99">
        <f t="shared" ca="1" si="14"/>
        <v>471.95749999999998</v>
      </c>
      <c r="L43" s="99">
        <f t="shared" ca="1" si="15"/>
        <v>519.15324999999996</v>
      </c>
      <c r="M43" s="100">
        <f t="shared" ca="1" si="16"/>
        <v>1</v>
      </c>
      <c r="N43" s="100">
        <f t="shared" ca="1" si="2"/>
        <v>96</v>
      </c>
      <c r="O43" s="100">
        <f t="shared" ca="1" si="17"/>
        <v>6</v>
      </c>
      <c r="P43" s="100">
        <f t="shared" ca="1" si="3"/>
        <v>576</v>
      </c>
      <c r="Q43" s="100">
        <f t="shared" ca="1" si="4"/>
        <v>5</v>
      </c>
      <c r="R43" s="100">
        <f t="shared" ca="1" si="5"/>
        <v>480</v>
      </c>
      <c r="S43" s="100">
        <f t="shared" ca="1" si="6"/>
        <v>11</v>
      </c>
      <c r="T43" s="133">
        <f t="shared" ca="1" si="19"/>
        <v>5</v>
      </c>
      <c r="U43" s="133">
        <f t="shared" ca="1" si="19"/>
        <v>480</v>
      </c>
      <c r="V43" s="133">
        <f t="shared" ca="1" si="19"/>
        <v>11</v>
      </c>
      <c r="W43" s="101">
        <f t="shared" ca="1" si="8"/>
        <v>5.0852036465147821</v>
      </c>
      <c r="X43" s="102">
        <f t="shared" ca="1" si="9"/>
        <v>0.19664895833333332</v>
      </c>
      <c r="Y43" s="103">
        <f t="shared" ca="1" si="18"/>
        <v>0.98324479166666656</v>
      </c>
      <c r="Z43" s="104">
        <f t="shared" ca="1" si="10"/>
        <v>336</v>
      </c>
      <c r="AA43" s="105">
        <f t="shared" ca="1" si="11"/>
        <v>6.1022443758177385</v>
      </c>
    </row>
    <row r="44" spans="1:27">
      <c r="A44" s="93">
        <f ca="1">INDEX(Teile_Verbräuche_Daten,ROW(33:33),MATCH('Kanban-Berechnung'!A$9,Teile_Verbräuche_Spalten,0))</f>
        <v>33</v>
      </c>
      <c r="B44" s="93" t="str">
        <f ca="1">INDEX(Teile_Verbräuche_Daten,ROW(33:33),MATCH('Kanban-Berechnung'!B$9,Teile_Verbräuche_Spalten,0))</f>
        <v>Teil 33</v>
      </c>
      <c r="C44" s="94">
        <f ca="1">INDEX(Teile_Verbräuche_Daten,ROW(33:33),MATCH('Kanban-Berechnung'!C$9,Teile_Verbräuche_Spalten,0))</f>
        <v>1656.25</v>
      </c>
      <c r="D44" s="93">
        <f ca="1">INDEX(Teile_Verbräuche_Daten,ROW(33:33),MATCH('Kanban-Berechnung'!D$9,Teile_Verbräuche_Spalten,0))</f>
        <v>96</v>
      </c>
      <c r="E44" s="95">
        <f t="shared" si="20"/>
        <v>3</v>
      </c>
      <c r="F44" s="96">
        <f t="shared" si="20"/>
        <v>1.5</v>
      </c>
      <c r="G44" s="97">
        <f t="shared" si="13"/>
        <v>1</v>
      </c>
      <c r="H44" s="97">
        <f t="shared" si="13"/>
        <v>5</v>
      </c>
      <c r="I44" s="98">
        <f t="shared" ref="I44:I66" ca="1" si="21">C44/$H$4</f>
        <v>82.8125</v>
      </c>
      <c r="J44" s="98">
        <f t="shared" ca="1" si="1"/>
        <v>82.8125</v>
      </c>
      <c r="K44" s="99">
        <f t="shared" ca="1" si="14"/>
        <v>414.0625</v>
      </c>
      <c r="L44" s="99">
        <f t="shared" ca="1" si="15"/>
        <v>455.46875</v>
      </c>
      <c r="M44" s="100">
        <f t="shared" ca="1" si="16"/>
        <v>1</v>
      </c>
      <c r="N44" s="100">
        <f t="shared" ref="N44:N66" ca="1" si="22">D44*M44</f>
        <v>96</v>
      </c>
      <c r="O44" s="100">
        <f t="shared" ca="1" si="17"/>
        <v>5</v>
      </c>
      <c r="P44" s="100">
        <f t="shared" ref="P44:P66" ca="1" si="23">D44*O44</f>
        <v>480</v>
      </c>
      <c r="Q44" s="100">
        <f t="shared" ref="Q44:Q66" ca="1" si="24">ROUNDUP(K44/D44,0)</f>
        <v>5</v>
      </c>
      <c r="R44" s="100">
        <f t="shared" ref="R44:R66" ca="1" si="25">D44*Q44</f>
        <v>480</v>
      </c>
      <c r="S44" s="100">
        <f t="shared" ref="S44:S66" ca="1" si="26">Q44+O44</f>
        <v>10</v>
      </c>
      <c r="T44" s="133">
        <f t="shared" ca="1" si="19"/>
        <v>5</v>
      </c>
      <c r="U44" s="133">
        <f t="shared" ca="1" si="19"/>
        <v>480</v>
      </c>
      <c r="V44" s="133">
        <f t="shared" ca="1" si="19"/>
        <v>10</v>
      </c>
      <c r="W44" s="101">
        <f t="shared" ref="W44:W66" ca="1" si="27">R44/I44</f>
        <v>5.7962264150943392</v>
      </c>
      <c r="X44" s="102">
        <f t="shared" ca="1" si="9"/>
        <v>0.17252604166666669</v>
      </c>
      <c r="Y44" s="103">
        <f t="shared" ca="1" si="18"/>
        <v>0.86263020833333337</v>
      </c>
      <c r="Z44" s="104">
        <f t="shared" ref="Z44:Z66" ca="1" si="28">R44/2+N44</f>
        <v>336</v>
      </c>
      <c r="AA44" s="105">
        <f t="shared" ref="AA44:AA66" ca="1" si="29">(N44+R44)/I44</f>
        <v>6.9554716981132074</v>
      </c>
    </row>
    <row r="45" spans="1:27">
      <c r="A45" s="93">
        <f ca="1">INDEX(Teile_Verbräuche_Daten,ROW(34:34),MATCH('Kanban-Berechnung'!A$9,Teile_Verbräuche_Spalten,0))</f>
        <v>34</v>
      </c>
      <c r="B45" s="93" t="str">
        <f ca="1">INDEX(Teile_Verbräuche_Daten,ROW(34:34),MATCH('Kanban-Berechnung'!B$9,Teile_Verbräuche_Spalten,0))</f>
        <v>Teil 34</v>
      </c>
      <c r="C45" s="94">
        <f ca="1">INDEX(Teile_Verbräuche_Daten,ROW(34:34),MATCH('Kanban-Berechnung'!C$9,Teile_Verbräuche_Spalten,0))</f>
        <v>1960.75</v>
      </c>
      <c r="D45" s="93">
        <f ca="1">INDEX(Teile_Verbräuche_Daten,ROW(34:34),MATCH('Kanban-Berechnung'!D$9,Teile_Verbräuche_Spalten,0))</f>
        <v>196</v>
      </c>
      <c r="E45" s="95">
        <f t="shared" si="20"/>
        <v>3</v>
      </c>
      <c r="F45" s="96">
        <f t="shared" si="20"/>
        <v>1.5</v>
      </c>
      <c r="G45" s="97">
        <f t="shared" si="13"/>
        <v>1</v>
      </c>
      <c r="H45" s="97">
        <f t="shared" si="13"/>
        <v>5</v>
      </c>
      <c r="I45" s="98">
        <f t="shared" ca="1" si="21"/>
        <v>98.037499999999994</v>
      </c>
      <c r="J45" s="98">
        <f t="shared" ca="1" si="1"/>
        <v>98.037499999999994</v>
      </c>
      <c r="K45" s="99">
        <f t="shared" ca="1" si="14"/>
        <v>490.1875</v>
      </c>
      <c r="L45" s="99">
        <f t="shared" ca="1" si="15"/>
        <v>539.20624999999995</v>
      </c>
      <c r="M45" s="100">
        <f t="shared" ca="1" si="16"/>
        <v>1</v>
      </c>
      <c r="N45" s="100">
        <f t="shared" ca="1" si="22"/>
        <v>196</v>
      </c>
      <c r="O45" s="100">
        <f t="shared" ca="1" si="17"/>
        <v>3</v>
      </c>
      <c r="P45" s="100">
        <f t="shared" ca="1" si="23"/>
        <v>588</v>
      </c>
      <c r="Q45" s="100">
        <f t="shared" ca="1" si="24"/>
        <v>3</v>
      </c>
      <c r="R45" s="100">
        <f t="shared" ca="1" si="25"/>
        <v>588</v>
      </c>
      <c r="S45" s="100">
        <f t="shared" ca="1" si="26"/>
        <v>6</v>
      </c>
      <c r="T45" s="133">
        <f t="shared" ca="1" si="19"/>
        <v>3</v>
      </c>
      <c r="U45" s="133">
        <f t="shared" ca="1" si="19"/>
        <v>588</v>
      </c>
      <c r="V45" s="133">
        <f t="shared" ca="1" si="19"/>
        <v>6</v>
      </c>
      <c r="W45" s="101">
        <f t="shared" ca="1" si="27"/>
        <v>5.9977049598367973</v>
      </c>
      <c r="X45" s="102">
        <f t="shared" ca="1" si="9"/>
        <v>0.16673044217687075</v>
      </c>
      <c r="Y45" s="103">
        <f t="shared" ca="1" si="18"/>
        <v>0.50019132653061227</v>
      </c>
      <c r="Z45" s="104">
        <f t="shared" ca="1" si="28"/>
        <v>490</v>
      </c>
      <c r="AA45" s="105">
        <f t="shared" ca="1" si="29"/>
        <v>7.9969399464490634</v>
      </c>
    </row>
    <row r="46" spans="1:27">
      <c r="A46" s="93">
        <f ca="1">INDEX(Teile_Verbräuche_Daten,ROW(35:35),MATCH('Kanban-Berechnung'!A$9,Teile_Verbräuche_Spalten,0))</f>
        <v>35</v>
      </c>
      <c r="B46" s="93" t="str">
        <f ca="1">INDEX(Teile_Verbräuche_Daten,ROW(35:35),MATCH('Kanban-Berechnung'!B$9,Teile_Verbräuche_Spalten,0))</f>
        <v>Teil 35</v>
      </c>
      <c r="C46" s="94">
        <f ca="1">INDEX(Teile_Verbräuche_Daten,ROW(35:35),MATCH('Kanban-Berechnung'!C$9,Teile_Verbräuche_Spalten,0))</f>
        <v>111</v>
      </c>
      <c r="D46" s="93">
        <f ca="1">INDEX(Teile_Verbräuche_Daten,ROW(35:35),MATCH('Kanban-Berechnung'!D$9,Teile_Verbräuche_Spalten,0))</f>
        <v>196</v>
      </c>
      <c r="E46" s="95">
        <f t="shared" si="20"/>
        <v>3</v>
      </c>
      <c r="F46" s="96">
        <f t="shared" si="20"/>
        <v>1.5</v>
      </c>
      <c r="G46" s="97">
        <f t="shared" si="13"/>
        <v>1</v>
      </c>
      <c r="H46" s="97">
        <f t="shared" si="13"/>
        <v>5</v>
      </c>
      <c r="I46" s="98">
        <f t="shared" ca="1" si="21"/>
        <v>5.55</v>
      </c>
      <c r="J46" s="98">
        <f t="shared" ca="1" si="1"/>
        <v>5.55</v>
      </c>
      <c r="K46" s="99">
        <f t="shared" ca="1" si="14"/>
        <v>27.75</v>
      </c>
      <c r="L46" s="99">
        <f t="shared" ca="1" si="15"/>
        <v>30.524999999999999</v>
      </c>
      <c r="M46" s="100">
        <f t="shared" ca="1" si="16"/>
        <v>1</v>
      </c>
      <c r="N46" s="100">
        <f t="shared" ca="1" si="22"/>
        <v>196</v>
      </c>
      <c r="O46" s="100">
        <f t="shared" ca="1" si="17"/>
        <v>1</v>
      </c>
      <c r="P46" s="100">
        <f t="shared" ca="1" si="23"/>
        <v>196</v>
      </c>
      <c r="Q46" s="100">
        <f t="shared" ca="1" si="24"/>
        <v>1</v>
      </c>
      <c r="R46" s="100">
        <f t="shared" ca="1" si="25"/>
        <v>196</v>
      </c>
      <c r="S46" s="100">
        <f t="shared" ca="1" si="26"/>
        <v>2</v>
      </c>
      <c r="T46" s="133">
        <f t="shared" ca="1" si="19"/>
        <v>1</v>
      </c>
      <c r="U46" s="133">
        <f t="shared" ca="1" si="19"/>
        <v>196</v>
      </c>
      <c r="V46" s="133">
        <f t="shared" ca="1" si="19"/>
        <v>2</v>
      </c>
      <c r="W46" s="101">
        <f t="shared" ca="1" si="27"/>
        <v>35.315315315315317</v>
      </c>
      <c r="X46" s="102">
        <f t="shared" ca="1" si="9"/>
        <v>2.8316326530612244E-2</v>
      </c>
      <c r="Y46" s="103">
        <f t="shared" ca="1" si="18"/>
        <v>2.8316326530612244E-2</v>
      </c>
      <c r="Z46" s="104">
        <f t="shared" ca="1" si="28"/>
        <v>294</v>
      </c>
      <c r="AA46" s="105">
        <f t="shared" ca="1" si="29"/>
        <v>70.630630630630634</v>
      </c>
    </row>
    <row r="47" spans="1:27">
      <c r="A47" s="93">
        <f ca="1">INDEX(Teile_Verbräuche_Daten,ROW(36:36),MATCH('Kanban-Berechnung'!A$9,Teile_Verbräuche_Spalten,0))</f>
        <v>36</v>
      </c>
      <c r="B47" s="93" t="str">
        <f ca="1">INDEX(Teile_Verbräuche_Daten,ROW(36:36),MATCH('Kanban-Berechnung'!B$9,Teile_Verbräuche_Spalten,0))</f>
        <v>Teil 36</v>
      </c>
      <c r="C47" s="94">
        <f ca="1">INDEX(Teile_Verbräuche_Daten,ROW(36:36),MATCH('Kanban-Berechnung'!C$9,Teile_Verbräuche_Spalten,0))</f>
        <v>6133.5</v>
      </c>
      <c r="D47" s="93">
        <f ca="1">INDEX(Teile_Verbräuche_Daten,ROW(36:36),MATCH('Kanban-Berechnung'!D$9,Teile_Verbräuche_Spalten,0))</f>
        <v>280</v>
      </c>
      <c r="E47" s="95">
        <f t="shared" si="20"/>
        <v>3</v>
      </c>
      <c r="F47" s="96">
        <f t="shared" si="20"/>
        <v>1.5</v>
      </c>
      <c r="G47" s="97">
        <f t="shared" si="13"/>
        <v>1</v>
      </c>
      <c r="H47" s="97">
        <f t="shared" si="13"/>
        <v>5</v>
      </c>
      <c r="I47" s="98">
        <f t="shared" ca="1" si="21"/>
        <v>306.67500000000001</v>
      </c>
      <c r="J47" s="98">
        <f t="shared" ca="1" si="1"/>
        <v>306.67500000000001</v>
      </c>
      <c r="K47" s="99">
        <f t="shared" ca="1" si="14"/>
        <v>1533.375</v>
      </c>
      <c r="L47" s="99">
        <f t="shared" ca="1" si="15"/>
        <v>1686.7125000000001</v>
      </c>
      <c r="M47" s="100">
        <f t="shared" ca="1" si="16"/>
        <v>2</v>
      </c>
      <c r="N47" s="100">
        <f t="shared" ca="1" si="22"/>
        <v>560</v>
      </c>
      <c r="O47" s="100">
        <f t="shared" ca="1" si="17"/>
        <v>7</v>
      </c>
      <c r="P47" s="100">
        <f t="shared" ca="1" si="23"/>
        <v>1960</v>
      </c>
      <c r="Q47" s="100">
        <f t="shared" ca="1" si="24"/>
        <v>6</v>
      </c>
      <c r="R47" s="100">
        <f t="shared" ca="1" si="25"/>
        <v>1680</v>
      </c>
      <c r="S47" s="100">
        <f t="shared" ca="1" si="26"/>
        <v>13</v>
      </c>
      <c r="T47" s="133">
        <f t="shared" ca="1" si="19"/>
        <v>6</v>
      </c>
      <c r="U47" s="133">
        <f t="shared" ca="1" si="19"/>
        <v>1680</v>
      </c>
      <c r="V47" s="133">
        <f t="shared" ca="1" si="19"/>
        <v>13</v>
      </c>
      <c r="W47" s="101">
        <f t="shared" ca="1" si="27"/>
        <v>5.4781120078258745</v>
      </c>
      <c r="X47" s="102">
        <f t="shared" ca="1" si="9"/>
        <v>0.18254464285714286</v>
      </c>
      <c r="Y47" s="103">
        <f t="shared" ca="1" si="18"/>
        <v>1.0952678571428571</v>
      </c>
      <c r="Z47" s="104">
        <f t="shared" ca="1" si="28"/>
        <v>1400</v>
      </c>
      <c r="AA47" s="105">
        <f t="shared" ca="1" si="29"/>
        <v>7.3041493437678318</v>
      </c>
    </row>
    <row r="48" spans="1:27">
      <c r="A48" s="93">
        <f ca="1">INDEX(Teile_Verbräuche_Daten,ROW(37:37),MATCH('Kanban-Berechnung'!A$9,Teile_Verbräuche_Spalten,0))</f>
        <v>37</v>
      </c>
      <c r="B48" s="93" t="str">
        <f ca="1">INDEX(Teile_Verbräuche_Daten,ROW(37:37),MATCH('Kanban-Berechnung'!B$9,Teile_Verbräuche_Spalten,0))</f>
        <v>Teil 37</v>
      </c>
      <c r="C48" s="94">
        <f ca="1">INDEX(Teile_Verbräuche_Daten,ROW(37:37),MATCH('Kanban-Berechnung'!C$9,Teile_Verbräuche_Spalten,0))</f>
        <v>2030.08</v>
      </c>
      <c r="D48" s="93">
        <f ca="1">INDEX(Teile_Verbräuche_Daten,ROW(37:37),MATCH('Kanban-Berechnung'!D$9,Teile_Verbräuche_Spalten,0))</f>
        <v>96</v>
      </c>
      <c r="E48" s="95">
        <f t="shared" ref="E48:E67" si="30">E$6</f>
        <v>3</v>
      </c>
      <c r="F48" s="96">
        <f t="shared" ref="F48:F67" si="31">F$6</f>
        <v>1.5</v>
      </c>
      <c r="G48" s="97">
        <f t="shared" si="13"/>
        <v>1</v>
      </c>
      <c r="H48" s="97">
        <f t="shared" si="13"/>
        <v>5</v>
      </c>
      <c r="I48" s="98">
        <f t="shared" ca="1" si="21"/>
        <v>101.50399999999999</v>
      </c>
      <c r="J48" s="98">
        <f t="shared" ca="1" si="1"/>
        <v>101.50399999999999</v>
      </c>
      <c r="K48" s="99">
        <f t="shared" ca="1" si="14"/>
        <v>507.52</v>
      </c>
      <c r="L48" s="99">
        <f t="shared" ca="1" si="15"/>
        <v>558.27199999999993</v>
      </c>
      <c r="M48" s="100">
        <f t="shared" ca="1" si="16"/>
        <v>2</v>
      </c>
      <c r="N48" s="100">
        <f t="shared" ca="1" si="22"/>
        <v>192</v>
      </c>
      <c r="O48" s="100">
        <f t="shared" ca="1" si="17"/>
        <v>6</v>
      </c>
      <c r="P48" s="100">
        <f t="shared" ca="1" si="23"/>
        <v>576</v>
      </c>
      <c r="Q48" s="100">
        <f t="shared" ca="1" si="24"/>
        <v>6</v>
      </c>
      <c r="R48" s="100">
        <f t="shared" ca="1" si="25"/>
        <v>576</v>
      </c>
      <c r="S48" s="100">
        <f t="shared" ca="1" si="26"/>
        <v>12</v>
      </c>
      <c r="T48" s="133">
        <f t="shared" ca="1" si="19"/>
        <v>6</v>
      </c>
      <c r="U48" s="133">
        <f t="shared" ca="1" si="19"/>
        <v>576</v>
      </c>
      <c r="V48" s="133">
        <f t="shared" ca="1" si="19"/>
        <v>12</v>
      </c>
      <c r="W48" s="101">
        <f t="shared" ca="1" si="27"/>
        <v>5.6746532156368223</v>
      </c>
      <c r="X48" s="102">
        <f t="shared" ca="1" si="9"/>
        <v>0.17622222222222222</v>
      </c>
      <c r="Y48" s="103">
        <f t="shared" ca="1" si="18"/>
        <v>1.0573333333333332</v>
      </c>
      <c r="Z48" s="104">
        <f t="shared" ca="1" si="28"/>
        <v>480</v>
      </c>
      <c r="AA48" s="105">
        <f t="shared" ca="1" si="29"/>
        <v>7.566204287515764</v>
      </c>
    </row>
    <row r="49" spans="1:27">
      <c r="A49" s="93">
        <f ca="1">INDEX(Teile_Verbräuche_Daten,ROW(38:38),MATCH('Kanban-Berechnung'!A$9,Teile_Verbräuche_Spalten,0))</f>
        <v>38</v>
      </c>
      <c r="B49" s="93" t="str">
        <f ca="1">INDEX(Teile_Verbräuche_Daten,ROW(38:38),MATCH('Kanban-Berechnung'!B$9,Teile_Verbräuche_Spalten,0))</f>
        <v>Teil 38</v>
      </c>
      <c r="C49" s="94">
        <f ca="1">INDEX(Teile_Verbräuche_Daten,ROW(38:38),MATCH('Kanban-Berechnung'!C$9,Teile_Verbräuche_Spalten,0))</f>
        <v>7980.67</v>
      </c>
      <c r="D49" s="93">
        <f ca="1">INDEX(Teile_Verbräuche_Daten,ROW(38:38),MATCH('Kanban-Berechnung'!D$9,Teile_Verbräuche_Spalten,0))</f>
        <v>378</v>
      </c>
      <c r="E49" s="95">
        <f t="shared" si="30"/>
        <v>3</v>
      </c>
      <c r="F49" s="96">
        <f t="shared" si="31"/>
        <v>1.5</v>
      </c>
      <c r="G49" s="97">
        <f t="shared" si="13"/>
        <v>1</v>
      </c>
      <c r="H49" s="97">
        <f t="shared" si="13"/>
        <v>5</v>
      </c>
      <c r="I49" s="98">
        <f t="shared" ca="1" si="21"/>
        <v>399.0335</v>
      </c>
      <c r="J49" s="98">
        <f t="shared" ca="1" si="1"/>
        <v>399.0335</v>
      </c>
      <c r="K49" s="99">
        <f t="shared" ca="1" si="14"/>
        <v>1995.1675</v>
      </c>
      <c r="L49" s="99">
        <f t="shared" ca="1" si="15"/>
        <v>2194.6842500000002</v>
      </c>
      <c r="M49" s="100">
        <f t="shared" ca="1" si="16"/>
        <v>2</v>
      </c>
      <c r="N49" s="100">
        <f t="shared" ca="1" si="22"/>
        <v>756</v>
      </c>
      <c r="O49" s="100">
        <f t="shared" ca="1" si="17"/>
        <v>6</v>
      </c>
      <c r="P49" s="100">
        <f t="shared" ca="1" si="23"/>
        <v>2268</v>
      </c>
      <c r="Q49" s="100">
        <f t="shared" ca="1" si="24"/>
        <v>6</v>
      </c>
      <c r="R49" s="100">
        <f t="shared" ca="1" si="25"/>
        <v>2268</v>
      </c>
      <c r="S49" s="100">
        <f t="shared" ca="1" si="26"/>
        <v>12</v>
      </c>
      <c r="T49" s="133">
        <f t="shared" ca="1" si="19"/>
        <v>6</v>
      </c>
      <c r="U49" s="133">
        <f t="shared" ca="1" si="19"/>
        <v>2268</v>
      </c>
      <c r="V49" s="133">
        <f t="shared" ca="1" si="19"/>
        <v>12</v>
      </c>
      <c r="W49" s="101">
        <f t="shared" ca="1" si="27"/>
        <v>5.6837333206359864</v>
      </c>
      <c r="X49" s="102">
        <f t="shared" ca="1" si="9"/>
        <v>0.17594069664903</v>
      </c>
      <c r="Y49" s="103">
        <f t="shared" ca="1" si="18"/>
        <v>1.0556441798941798</v>
      </c>
      <c r="Z49" s="104">
        <f t="shared" ca="1" si="28"/>
        <v>1890</v>
      </c>
      <c r="AA49" s="105">
        <f t="shared" ca="1" si="29"/>
        <v>7.5783110941813154</v>
      </c>
    </row>
    <row r="50" spans="1:27">
      <c r="A50" s="93">
        <f ca="1">INDEX(Teile_Verbräuche_Daten,ROW(39:39),MATCH('Kanban-Berechnung'!A$9,Teile_Verbräuche_Spalten,0))</f>
        <v>39</v>
      </c>
      <c r="B50" s="93" t="str">
        <f ca="1">INDEX(Teile_Verbräuche_Daten,ROW(39:39),MATCH('Kanban-Berechnung'!B$9,Teile_Verbräuche_Spalten,0))</f>
        <v>Teil 39</v>
      </c>
      <c r="C50" s="94">
        <f ca="1">INDEX(Teile_Verbräuche_Daten,ROW(39:39),MATCH('Kanban-Berechnung'!C$9,Teile_Verbräuche_Spalten,0))</f>
        <v>1887.83</v>
      </c>
      <c r="D50" s="93">
        <f ca="1">INDEX(Teile_Verbräuche_Daten,ROW(39:39),MATCH('Kanban-Berechnung'!D$9,Teile_Verbräuche_Spalten,0))</f>
        <v>96</v>
      </c>
      <c r="E50" s="95">
        <f t="shared" si="30"/>
        <v>3</v>
      </c>
      <c r="F50" s="96">
        <f t="shared" si="31"/>
        <v>1.5</v>
      </c>
      <c r="G50" s="97">
        <f t="shared" si="13"/>
        <v>1</v>
      </c>
      <c r="H50" s="97">
        <f t="shared" si="13"/>
        <v>5</v>
      </c>
      <c r="I50" s="98">
        <f t="shared" ca="1" si="21"/>
        <v>94.391499999999994</v>
      </c>
      <c r="J50" s="98">
        <f t="shared" ca="1" si="1"/>
        <v>94.391499999999994</v>
      </c>
      <c r="K50" s="99">
        <f t="shared" ca="1" si="14"/>
        <v>471.95749999999998</v>
      </c>
      <c r="L50" s="99">
        <f t="shared" ca="1" si="15"/>
        <v>519.15324999999996</v>
      </c>
      <c r="M50" s="100">
        <f t="shared" ca="1" si="16"/>
        <v>1</v>
      </c>
      <c r="N50" s="100">
        <f t="shared" ca="1" si="22"/>
        <v>96</v>
      </c>
      <c r="O50" s="100">
        <f t="shared" ca="1" si="17"/>
        <v>6</v>
      </c>
      <c r="P50" s="100">
        <f t="shared" ca="1" si="23"/>
        <v>576</v>
      </c>
      <c r="Q50" s="100">
        <f t="shared" ca="1" si="24"/>
        <v>5</v>
      </c>
      <c r="R50" s="100">
        <f t="shared" ca="1" si="25"/>
        <v>480</v>
      </c>
      <c r="S50" s="100">
        <f t="shared" ca="1" si="26"/>
        <v>11</v>
      </c>
      <c r="T50" s="133">
        <f t="shared" ca="1" si="19"/>
        <v>5</v>
      </c>
      <c r="U50" s="133">
        <f t="shared" ca="1" si="19"/>
        <v>480</v>
      </c>
      <c r="V50" s="133">
        <f t="shared" ca="1" si="19"/>
        <v>11</v>
      </c>
      <c r="W50" s="101">
        <f t="shared" ca="1" si="27"/>
        <v>5.0852036465147821</v>
      </c>
      <c r="X50" s="102">
        <f t="shared" ca="1" si="9"/>
        <v>0.19664895833333332</v>
      </c>
      <c r="Y50" s="103">
        <f t="shared" ca="1" si="18"/>
        <v>0.98324479166666656</v>
      </c>
      <c r="Z50" s="104">
        <f t="shared" ca="1" si="28"/>
        <v>336</v>
      </c>
      <c r="AA50" s="105">
        <f t="shared" ca="1" si="29"/>
        <v>6.1022443758177385</v>
      </c>
    </row>
    <row r="51" spans="1:27">
      <c r="A51" s="93">
        <f ca="1">INDEX(Teile_Verbräuche_Daten,ROW(40:40),MATCH('Kanban-Berechnung'!A$9,Teile_Verbräuche_Spalten,0))</f>
        <v>40</v>
      </c>
      <c r="B51" s="93" t="str">
        <f ca="1">INDEX(Teile_Verbräuche_Daten,ROW(40:40),MATCH('Kanban-Berechnung'!B$9,Teile_Verbräuche_Spalten,0))</f>
        <v>Teil 40</v>
      </c>
      <c r="C51" s="94">
        <f ca="1">INDEX(Teile_Verbräuche_Daten,ROW(40:40),MATCH('Kanban-Berechnung'!C$9,Teile_Verbräuche_Spalten,0))</f>
        <v>1656.25</v>
      </c>
      <c r="D51" s="93">
        <f ca="1">INDEX(Teile_Verbräuche_Daten,ROW(40:40),MATCH('Kanban-Berechnung'!D$9,Teile_Verbräuche_Spalten,0))</f>
        <v>96</v>
      </c>
      <c r="E51" s="95">
        <f t="shared" si="30"/>
        <v>3</v>
      </c>
      <c r="F51" s="96">
        <f t="shared" si="31"/>
        <v>1.5</v>
      </c>
      <c r="G51" s="97">
        <f t="shared" si="13"/>
        <v>1</v>
      </c>
      <c r="H51" s="97">
        <f t="shared" si="13"/>
        <v>5</v>
      </c>
      <c r="I51" s="98">
        <f t="shared" ca="1" si="21"/>
        <v>82.8125</v>
      </c>
      <c r="J51" s="98">
        <f t="shared" ca="1" si="1"/>
        <v>82.8125</v>
      </c>
      <c r="K51" s="99">
        <f t="shared" ca="1" si="14"/>
        <v>414.0625</v>
      </c>
      <c r="L51" s="99">
        <f t="shared" ca="1" si="15"/>
        <v>455.46875</v>
      </c>
      <c r="M51" s="100">
        <f t="shared" ca="1" si="16"/>
        <v>1</v>
      </c>
      <c r="N51" s="100">
        <f t="shared" ca="1" si="22"/>
        <v>96</v>
      </c>
      <c r="O51" s="100">
        <f t="shared" ca="1" si="17"/>
        <v>5</v>
      </c>
      <c r="P51" s="100">
        <f t="shared" ca="1" si="23"/>
        <v>480</v>
      </c>
      <c r="Q51" s="100">
        <f t="shared" ca="1" si="24"/>
        <v>5</v>
      </c>
      <c r="R51" s="100">
        <f t="shared" ca="1" si="25"/>
        <v>480</v>
      </c>
      <c r="S51" s="100">
        <f t="shared" ca="1" si="26"/>
        <v>10</v>
      </c>
      <c r="T51" s="133">
        <f t="shared" ca="1" si="19"/>
        <v>5</v>
      </c>
      <c r="U51" s="133">
        <f t="shared" ca="1" si="19"/>
        <v>480</v>
      </c>
      <c r="V51" s="133">
        <f t="shared" ca="1" si="19"/>
        <v>10</v>
      </c>
      <c r="W51" s="101">
        <f t="shared" ca="1" si="27"/>
        <v>5.7962264150943392</v>
      </c>
      <c r="X51" s="102">
        <f t="shared" ca="1" si="9"/>
        <v>0.17252604166666669</v>
      </c>
      <c r="Y51" s="103">
        <f t="shared" ca="1" si="18"/>
        <v>0.86263020833333337</v>
      </c>
      <c r="Z51" s="104">
        <f t="shared" ca="1" si="28"/>
        <v>336</v>
      </c>
      <c r="AA51" s="105">
        <f t="shared" ca="1" si="29"/>
        <v>6.9554716981132074</v>
      </c>
    </row>
    <row r="52" spans="1:27">
      <c r="A52" s="93">
        <f ca="1">INDEX(Teile_Verbräuche_Daten,ROW(41:41),MATCH('Kanban-Berechnung'!A$9,Teile_Verbräuche_Spalten,0))</f>
        <v>41</v>
      </c>
      <c r="B52" s="93" t="str">
        <f ca="1">INDEX(Teile_Verbräuche_Daten,ROW(41:41),MATCH('Kanban-Berechnung'!B$9,Teile_Verbräuche_Spalten,0))</f>
        <v>Teil 41</v>
      </c>
      <c r="C52" s="94">
        <f ca="1">INDEX(Teile_Verbräuche_Daten,ROW(41:41),MATCH('Kanban-Berechnung'!C$9,Teile_Verbräuche_Spalten,0))</f>
        <v>1960.75</v>
      </c>
      <c r="D52" s="93">
        <f ca="1">INDEX(Teile_Verbräuche_Daten,ROW(41:41),MATCH('Kanban-Berechnung'!D$9,Teile_Verbräuche_Spalten,0))</f>
        <v>196</v>
      </c>
      <c r="E52" s="95">
        <f t="shared" si="30"/>
        <v>3</v>
      </c>
      <c r="F52" s="96">
        <f t="shared" si="31"/>
        <v>1.5</v>
      </c>
      <c r="G52" s="97">
        <f t="shared" si="13"/>
        <v>1</v>
      </c>
      <c r="H52" s="97">
        <f t="shared" si="13"/>
        <v>5</v>
      </c>
      <c r="I52" s="98">
        <f t="shared" ca="1" si="21"/>
        <v>98.037499999999994</v>
      </c>
      <c r="J52" s="98">
        <f t="shared" ca="1" si="1"/>
        <v>98.037499999999994</v>
      </c>
      <c r="K52" s="99">
        <f t="shared" ca="1" si="14"/>
        <v>490.1875</v>
      </c>
      <c r="L52" s="99">
        <f t="shared" ca="1" si="15"/>
        <v>539.20624999999995</v>
      </c>
      <c r="M52" s="100">
        <f t="shared" ca="1" si="16"/>
        <v>1</v>
      </c>
      <c r="N52" s="100">
        <f t="shared" ca="1" si="22"/>
        <v>196</v>
      </c>
      <c r="O52" s="100">
        <f t="shared" ca="1" si="17"/>
        <v>3</v>
      </c>
      <c r="P52" s="100">
        <f t="shared" ca="1" si="23"/>
        <v>588</v>
      </c>
      <c r="Q52" s="100">
        <f t="shared" ca="1" si="24"/>
        <v>3</v>
      </c>
      <c r="R52" s="100">
        <f t="shared" ca="1" si="25"/>
        <v>588</v>
      </c>
      <c r="S52" s="100">
        <f t="shared" ca="1" si="26"/>
        <v>6</v>
      </c>
      <c r="T52" s="133">
        <f t="shared" ref="T52:V67" ca="1" si="32">INDEX(Steuerparameter_Ist_Daten,MATCH($A52,Steuerparameter_Ist_Zeilen,0),MATCH(T$10,Steuerparameter_Ist_Spalten,0))</f>
        <v>3</v>
      </c>
      <c r="U52" s="133">
        <f t="shared" ca="1" si="32"/>
        <v>588</v>
      </c>
      <c r="V52" s="133">
        <f t="shared" ca="1" si="32"/>
        <v>6</v>
      </c>
      <c r="W52" s="101">
        <f t="shared" ca="1" si="27"/>
        <v>5.9977049598367973</v>
      </c>
      <c r="X52" s="102">
        <f t="shared" ca="1" si="9"/>
        <v>0.16673044217687075</v>
      </c>
      <c r="Y52" s="103">
        <f t="shared" ca="1" si="18"/>
        <v>0.50019132653061227</v>
      </c>
      <c r="Z52" s="104">
        <f t="shared" ca="1" si="28"/>
        <v>490</v>
      </c>
      <c r="AA52" s="105">
        <f t="shared" ca="1" si="29"/>
        <v>7.9969399464490634</v>
      </c>
    </row>
    <row r="53" spans="1:27">
      <c r="A53" s="93">
        <f ca="1">INDEX(Teile_Verbräuche_Daten,ROW(42:42),MATCH('Kanban-Berechnung'!A$9,Teile_Verbräuche_Spalten,0))</f>
        <v>42</v>
      </c>
      <c r="B53" s="93" t="str">
        <f ca="1">INDEX(Teile_Verbräuche_Daten,ROW(42:42),MATCH('Kanban-Berechnung'!B$9,Teile_Verbräuche_Spalten,0))</f>
        <v>Teil 42</v>
      </c>
      <c r="C53" s="94">
        <f ca="1">INDEX(Teile_Verbräuche_Daten,ROW(42:42),MATCH('Kanban-Berechnung'!C$9,Teile_Verbräuche_Spalten,0))</f>
        <v>111</v>
      </c>
      <c r="D53" s="93">
        <f ca="1">INDEX(Teile_Verbräuche_Daten,ROW(42:42),MATCH('Kanban-Berechnung'!D$9,Teile_Verbräuche_Spalten,0))</f>
        <v>196</v>
      </c>
      <c r="E53" s="95">
        <f t="shared" si="30"/>
        <v>3</v>
      </c>
      <c r="F53" s="96">
        <f t="shared" si="31"/>
        <v>1.5</v>
      </c>
      <c r="G53" s="97">
        <f t="shared" si="13"/>
        <v>1</v>
      </c>
      <c r="H53" s="97">
        <f t="shared" si="13"/>
        <v>5</v>
      </c>
      <c r="I53" s="98">
        <f t="shared" ca="1" si="21"/>
        <v>5.55</v>
      </c>
      <c r="J53" s="98">
        <f t="shared" ca="1" si="1"/>
        <v>5.55</v>
      </c>
      <c r="K53" s="99">
        <f t="shared" ca="1" si="14"/>
        <v>27.75</v>
      </c>
      <c r="L53" s="99">
        <f t="shared" ca="1" si="15"/>
        <v>30.524999999999999</v>
      </c>
      <c r="M53" s="100">
        <f t="shared" ca="1" si="16"/>
        <v>1</v>
      </c>
      <c r="N53" s="100">
        <f t="shared" ca="1" si="22"/>
        <v>196</v>
      </c>
      <c r="O53" s="100">
        <f t="shared" ca="1" si="17"/>
        <v>1</v>
      </c>
      <c r="P53" s="100">
        <f t="shared" ca="1" si="23"/>
        <v>196</v>
      </c>
      <c r="Q53" s="100">
        <f t="shared" ca="1" si="24"/>
        <v>1</v>
      </c>
      <c r="R53" s="100">
        <f t="shared" ca="1" si="25"/>
        <v>196</v>
      </c>
      <c r="S53" s="100">
        <f t="shared" ca="1" si="26"/>
        <v>2</v>
      </c>
      <c r="T53" s="133">
        <f t="shared" ca="1" si="32"/>
        <v>1</v>
      </c>
      <c r="U53" s="133">
        <f t="shared" ca="1" si="32"/>
        <v>196</v>
      </c>
      <c r="V53" s="133">
        <f t="shared" ca="1" si="32"/>
        <v>2</v>
      </c>
      <c r="W53" s="101">
        <f t="shared" ca="1" si="27"/>
        <v>35.315315315315317</v>
      </c>
      <c r="X53" s="102">
        <f t="shared" ca="1" si="9"/>
        <v>2.8316326530612244E-2</v>
      </c>
      <c r="Y53" s="103">
        <f t="shared" ca="1" si="18"/>
        <v>2.8316326530612244E-2</v>
      </c>
      <c r="Z53" s="104">
        <f t="shared" ca="1" si="28"/>
        <v>294</v>
      </c>
      <c r="AA53" s="105">
        <f t="shared" ca="1" si="29"/>
        <v>70.630630630630634</v>
      </c>
    </row>
    <row r="54" spans="1:27">
      <c r="A54" s="93">
        <f ca="1">INDEX(Teile_Verbräuche_Daten,ROW(43:43),MATCH('Kanban-Berechnung'!A$9,Teile_Verbräuche_Spalten,0))</f>
        <v>43</v>
      </c>
      <c r="B54" s="93" t="str">
        <f ca="1">INDEX(Teile_Verbräuche_Daten,ROW(43:43),MATCH('Kanban-Berechnung'!B$9,Teile_Verbräuche_Spalten,0))</f>
        <v>Teil 43</v>
      </c>
      <c r="C54" s="94">
        <f ca="1">INDEX(Teile_Verbräuche_Daten,ROW(43:43),MATCH('Kanban-Berechnung'!C$9,Teile_Verbräuche_Spalten,0))</f>
        <v>6133.5</v>
      </c>
      <c r="D54" s="93">
        <f ca="1">INDEX(Teile_Verbräuche_Daten,ROW(43:43),MATCH('Kanban-Berechnung'!D$9,Teile_Verbräuche_Spalten,0))</f>
        <v>280</v>
      </c>
      <c r="E54" s="95">
        <f t="shared" si="30"/>
        <v>3</v>
      </c>
      <c r="F54" s="96">
        <f t="shared" si="31"/>
        <v>1.5</v>
      </c>
      <c r="G54" s="97">
        <f t="shared" si="13"/>
        <v>1</v>
      </c>
      <c r="H54" s="97">
        <f t="shared" si="13"/>
        <v>5</v>
      </c>
      <c r="I54" s="98">
        <f t="shared" ca="1" si="21"/>
        <v>306.67500000000001</v>
      </c>
      <c r="J54" s="98">
        <f t="shared" ca="1" si="1"/>
        <v>306.67500000000001</v>
      </c>
      <c r="K54" s="99">
        <f t="shared" ca="1" si="14"/>
        <v>1533.375</v>
      </c>
      <c r="L54" s="99">
        <f t="shared" ca="1" si="15"/>
        <v>1686.7125000000001</v>
      </c>
      <c r="M54" s="100">
        <f t="shared" ca="1" si="16"/>
        <v>2</v>
      </c>
      <c r="N54" s="100">
        <f t="shared" ca="1" si="22"/>
        <v>560</v>
      </c>
      <c r="O54" s="100">
        <f t="shared" ca="1" si="17"/>
        <v>7</v>
      </c>
      <c r="P54" s="100">
        <f t="shared" ca="1" si="23"/>
        <v>1960</v>
      </c>
      <c r="Q54" s="100">
        <f t="shared" ca="1" si="24"/>
        <v>6</v>
      </c>
      <c r="R54" s="100">
        <f t="shared" ca="1" si="25"/>
        <v>1680</v>
      </c>
      <c r="S54" s="100">
        <f t="shared" ca="1" si="26"/>
        <v>13</v>
      </c>
      <c r="T54" s="133">
        <f t="shared" ca="1" si="32"/>
        <v>6</v>
      </c>
      <c r="U54" s="133">
        <f t="shared" ca="1" si="32"/>
        <v>1680</v>
      </c>
      <c r="V54" s="133">
        <f t="shared" ca="1" si="32"/>
        <v>13</v>
      </c>
      <c r="W54" s="101">
        <f t="shared" ca="1" si="27"/>
        <v>5.4781120078258745</v>
      </c>
      <c r="X54" s="102">
        <f t="shared" ca="1" si="9"/>
        <v>0.18254464285714286</v>
      </c>
      <c r="Y54" s="103">
        <f t="shared" ca="1" si="18"/>
        <v>1.0952678571428571</v>
      </c>
      <c r="Z54" s="104">
        <f t="shared" ca="1" si="28"/>
        <v>1400</v>
      </c>
      <c r="AA54" s="105">
        <f t="shared" ca="1" si="29"/>
        <v>7.3041493437678318</v>
      </c>
    </row>
    <row r="55" spans="1:27">
      <c r="A55" s="93">
        <f ca="1">INDEX(Teile_Verbräuche_Daten,ROW(44:44),MATCH('Kanban-Berechnung'!A$9,Teile_Verbräuche_Spalten,0))</f>
        <v>44</v>
      </c>
      <c r="B55" s="93" t="str">
        <f ca="1">INDEX(Teile_Verbräuche_Daten,ROW(44:44),MATCH('Kanban-Berechnung'!B$9,Teile_Verbräuche_Spalten,0))</f>
        <v>Teil 44</v>
      </c>
      <c r="C55" s="94">
        <f ca="1">INDEX(Teile_Verbräuche_Daten,ROW(44:44),MATCH('Kanban-Berechnung'!C$9,Teile_Verbräuche_Spalten,0))</f>
        <v>2030.08</v>
      </c>
      <c r="D55" s="93">
        <f ca="1">INDEX(Teile_Verbräuche_Daten,ROW(44:44),MATCH('Kanban-Berechnung'!D$9,Teile_Verbräuche_Spalten,0))</f>
        <v>96</v>
      </c>
      <c r="E55" s="95">
        <f t="shared" si="30"/>
        <v>3</v>
      </c>
      <c r="F55" s="96">
        <f t="shared" si="31"/>
        <v>1.5</v>
      </c>
      <c r="G55" s="97">
        <f t="shared" si="13"/>
        <v>1</v>
      </c>
      <c r="H55" s="97">
        <f t="shared" si="13"/>
        <v>5</v>
      </c>
      <c r="I55" s="98">
        <f t="shared" ca="1" si="21"/>
        <v>101.50399999999999</v>
      </c>
      <c r="J55" s="98">
        <f t="shared" ca="1" si="1"/>
        <v>101.50399999999999</v>
      </c>
      <c r="K55" s="99">
        <f t="shared" ca="1" si="14"/>
        <v>507.52</v>
      </c>
      <c r="L55" s="99">
        <f t="shared" ca="1" si="15"/>
        <v>558.27199999999993</v>
      </c>
      <c r="M55" s="100">
        <f t="shared" ca="1" si="16"/>
        <v>2</v>
      </c>
      <c r="N55" s="100">
        <f t="shared" ca="1" si="22"/>
        <v>192</v>
      </c>
      <c r="O55" s="100">
        <f t="shared" ca="1" si="17"/>
        <v>6</v>
      </c>
      <c r="P55" s="100">
        <f t="shared" ca="1" si="23"/>
        <v>576</v>
      </c>
      <c r="Q55" s="100">
        <f t="shared" ca="1" si="24"/>
        <v>6</v>
      </c>
      <c r="R55" s="100">
        <f t="shared" ca="1" si="25"/>
        <v>576</v>
      </c>
      <c r="S55" s="100">
        <f t="shared" ca="1" si="26"/>
        <v>12</v>
      </c>
      <c r="T55" s="133">
        <f t="shared" ca="1" si="32"/>
        <v>6</v>
      </c>
      <c r="U55" s="133">
        <f t="shared" ca="1" si="32"/>
        <v>576</v>
      </c>
      <c r="V55" s="133">
        <f t="shared" ca="1" si="32"/>
        <v>12</v>
      </c>
      <c r="W55" s="101">
        <f t="shared" ca="1" si="27"/>
        <v>5.6746532156368223</v>
      </c>
      <c r="X55" s="102">
        <f t="shared" ca="1" si="9"/>
        <v>0.17622222222222222</v>
      </c>
      <c r="Y55" s="103">
        <f t="shared" ca="1" si="18"/>
        <v>1.0573333333333332</v>
      </c>
      <c r="Z55" s="104">
        <f t="shared" ca="1" si="28"/>
        <v>480</v>
      </c>
      <c r="AA55" s="105">
        <f t="shared" ca="1" si="29"/>
        <v>7.566204287515764</v>
      </c>
    </row>
    <row r="56" spans="1:27">
      <c r="A56" s="93">
        <f ca="1">INDEX(Teile_Verbräuche_Daten,ROW(45:45),MATCH('Kanban-Berechnung'!A$9,Teile_Verbräuche_Spalten,0))</f>
        <v>45</v>
      </c>
      <c r="B56" s="93" t="str">
        <f ca="1">INDEX(Teile_Verbräuche_Daten,ROW(45:45),MATCH('Kanban-Berechnung'!B$9,Teile_Verbräuche_Spalten,0))</f>
        <v>Teil 45</v>
      </c>
      <c r="C56" s="94">
        <f ca="1">INDEX(Teile_Verbräuche_Daten,ROW(45:45),MATCH('Kanban-Berechnung'!C$9,Teile_Verbräuche_Spalten,0))</f>
        <v>7980.67</v>
      </c>
      <c r="D56" s="93">
        <f ca="1">INDEX(Teile_Verbräuche_Daten,ROW(45:45),MATCH('Kanban-Berechnung'!D$9,Teile_Verbräuche_Spalten,0))</f>
        <v>378</v>
      </c>
      <c r="E56" s="95">
        <f t="shared" si="30"/>
        <v>3</v>
      </c>
      <c r="F56" s="96">
        <f t="shared" si="31"/>
        <v>1.5</v>
      </c>
      <c r="G56" s="97">
        <f t="shared" si="13"/>
        <v>1</v>
      </c>
      <c r="H56" s="97">
        <f t="shared" si="13"/>
        <v>5</v>
      </c>
      <c r="I56" s="98">
        <f t="shared" ca="1" si="21"/>
        <v>399.0335</v>
      </c>
      <c r="J56" s="98">
        <f t="shared" ca="1" si="1"/>
        <v>399.0335</v>
      </c>
      <c r="K56" s="99">
        <f t="shared" ca="1" si="14"/>
        <v>1995.1675</v>
      </c>
      <c r="L56" s="99">
        <f t="shared" ca="1" si="15"/>
        <v>2194.6842500000002</v>
      </c>
      <c r="M56" s="100">
        <f t="shared" ca="1" si="16"/>
        <v>2</v>
      </c>
      <c r="N56" s="100">
        <f t="shared" ca="1" si="22"/>
        <v>756</v>
      </c>
      <c r="O56" s="100">
        <f t="shared" ca="1" si="17"/>
        <v>6</v>
      </c>
      <c r="P56" s="100">
        <f t="shared" ca="1" si="23"/>
        <v>2268</v>
      </c>
      <c r="Q56" s="100">
        <f t="shared" ca="1" si="24"/>
        <v>6</v>
      </c>
      <c r="R56" s="100">
        <f t="shared" ca="1" si="25"/>
        <v>2268</v>
      </c>
      <c r="S56" s="100">
        <f t="shared" ca="1" si="26"/>
        <v>12</v>
      </c>
      <c r="T56" s="133">
        <f t="shared" ca="1" si="32"/>
        <v>6</v>
      </c>
      <c r="U56" s="133">
        <f t="shared" ca="1" si="32"/>
        <v>2268</v>
      </c>
      <c r="V56" s="133">
        <f t="shared" ca="1" si="32"/>
        <v>12</v>
      </c>
      <c r="W56" s="101">
        <f t="shared" ca="1" si="27"/>
        <v>5.6837333206359864</v>
      </c>
      <c r="X56" s="102">
        <f t="shared" ca="1" si="9"/>
        <v>0.17594069664903</v>
      </c>
      <c r="Y56" s="103">
        <f t="shared" ca="1" si="18"/>
        <v>1.0556441798941798</v>
      </c>
      <c r="Z56" s="104">
        <f t="shared" ca="1" si="28"/>
        <v>1890</v>
      </c>
      <c r="AA56" s="105">
        <f t="shared" ca="1" si="29"/>
        <v>7.5783110941813154</v>
      </c>
    </row>
    <row r="57" spans="1:27">
      <c r="A57" s="93">
        <f ca="1">INDEX(Teile_Verbräuche_Daten,ROW(46:46),MATCH('Kanban-Berechnung'!A$9,Teile_Verbräuche_Spalten,0))</f>
        <v>46</v>
      </c>
      <c r="B57" s="93" t="str">
        <f ca="1">INDEX(Teile_Verbräuche_Daten,ROW(46:46),MATCH('Kanban-Berechnung'!B$9,Teile_Verbräuche_Spalten,0))</f>
        <v>Teil 46</v>
      </c>
      <c r="C57" s="94">
        <f ca="1">INDEX(Teile_Verbräuche_Daten,ROW(46:46),MATCH('Kanban-Berechnung'!C$9,Teile_Verbräuche_Spalten,0))</f>
        <v>1887.83</v>
      </c>
      <c r="D57" s="93">
        <f ca="1">INDEX(Teile_Verbräuche_Daten,ROW(46:46),MATCH('Kanban-Berechnung'!D$9,Teile_Verbräuche_Spalten,0))</f>
        <v>96</v>
      </c>
      <c r="E57" s="95">
        <f t="shared" si="30"/>
        <v>3</v>
      </c>
      <c r="F57" s="96">
        <f t="shared" si="31"/>
        <v>1.5</v>
      </c>
      <c r="G57" s="97">
        <f t="shared" si="13"/>
        <v>1</v>
      </c>
      <c r="H57" s="97">
        <f t="shared" si="13"/>
        <v>5</v>
      </c>
      <c r="I57" s="98">
        <f t="shared" ca="1" si="21"/>
        <v>94.391499999999994</v>
      </c>
      <c r="J57" s="98">
        <f t="shared" ca="1" si="1"/>
        <v>94.391499999999994</v>
      </c>
      <c r="K57" s="99">
        <f t="shared" ca="1" si="14"/>
        <v>471.95749999999998</v>
      </c>
      <c r="L57" s="99">
        <f t="shared" ca="1" si="15"/>
        <v>519.15324999999996</v>
      </c>
      <c r="M57" s="100">
        <f t="shared" ca="1" si="16"/>
        <v>1</v>
      </c>
      <c r="N57" s="100">
        <f t="shared" ca="1" si="22"/>
        <v>96</v>
      </c>
      <c r="O57" s="100">
        <f t="shared" ca="1" si="17"/>
        <v>6</v>
      </c>
      <c r="P57" s="100">
        <f t="shared" ca="1" si="23"/>
        <v>576</v>
      </c>
      <c r="Q57" s="100">
        <f t="shared" ca="1" si="24"/>
        <v>5</v>
      </c>
      <c r="R57" s="100">
        <f t="shared" ca="1" si="25"/>
        <v>480</v>
      </c>
      <c r="S57" s="100">
        <f t="shared" ca="1" si="26"/>
        <v>11</v>
      </c>
      <c r="T57" s="133">
        <f t="shared" ca="1" si="32"/>
        <v>5</v>
      </c>
      <c r="U57" s="133">
        <f t="shared" ca="1" si="32"/>
        <v>480</v>
      </c>
      <c r="V57" s="133">
        <f t="shared" ca="1" si="32"/>
        <v>11</v>
      </c>
      <c r="W57" s="101">
        <f t="shared" ca="1" si="27"/>
        <v>5.0852036465147821</v>
      </c>
      <c r="X57" s="102">
        <f t="shared" ca="1" si="9"/>
        <v>0.19664895833333332</v>
      </c>
      <c r="Y57" s="103">
        <f t="shared" ca="1" si="18"/>
        <v>0.98324479166666656</v>
      </c>
      <c r="Z57" s="104">
        <f t="shared" ca="1" si="28"/>
        <v>336</v>
      </c>
      <c r="AA57" s="105">
        <f t="shared" ca="1" si="29"/>
        <v>6.1022443758177385</v>
      </c>
    </row>
    <row r="58" spans="1:27">
      <c r="A58" s="93">
        <f ca="1">INDEX(Teile_Verbräuche_Daten,ROW(47:47),MATCH('Kanban-Berechnung'!A$9,Teile_Verbräuche_Spalten,0))</f>
        <v>47</v>
      </c>
      <c r="B58" s="93" t="str">
        <f ca="1">INDEX(Teile_Verbräuche_Daten,ROW(47:47),MATCH('Kanban-Berechnung'!B$9,Teile_Verbräuche_Spalten,0))</f>
        <v>Teil 47</v>
      </c>
      <c r="C58" s="94">
        <f ca="1">INDEX(Teile_Verbräuche_Daten,ROW(47:47),MATCH('Kanban-Berechnung'!C$9,Teile_Verbräuche_Spalten,0))</f>
        <v>1656.25</v>
      </c>
      <c r="D58" s="93">
        <f ca="1">INDEX(Teile_Verbräuche_Daten,ROW(47:47),MATCH('Kanban-Berechnung'!D$9,Teile_Verbräuche_Spalten,0))</f>
        <v>96</v>
      </c>
      <c r="E58" s="95">
        <f t="shared" si="30"/>
        <v>3</v>
      </c>
      <c r="F58" s="96">
        <f t="shared" si="31"/>
        <v>1.5</v>
      </c>
      <c r="G58" s="97">
        <f t="shared" si="13"/>
        <v>1</v>
      </c>
      <c r="H58" s="97">
        <f t="shared" si="13"/>
        <v>5</v>
      </c>
      <c r="I58" s="98">
        <f t="shared" ca="1" si="21"/>
        <v>82.8125</v>
      </c>
      <c r="J58" s="98">
        <f t="shared" ca="1" si="1"/>
        <v>82.8125</v>
      </c>
      <c r="K58" s="99">
        <f t="shared" ca="1" si="14"/>
        <v>414.0625</v>
      </c>
      <c r="L58" s="99">
        <f t="shared" ca="1" si="15"/>
        <v>455.46875</v>
      </c>
      <c r="M58" s="100">
        <f t="shared" ca="1" si="16"/>
        <v>1</v>
      </c>
      <c r="N58" s="100">
        <f t="shared" ca="1" si="22"/>
        <v>96</v>
      </c>
      <c r="O58" s="100">
        <f t="shared" ca="1" si="17"/>
        <v>5</v>
      </c>
      <c r="P58" s="100">
        <f t="shared" ca="1" si="23"/>
        <v>480</v>
      </c>
      <c r="Q58" s="100">
        <f t="shared" ca="1" si="24"/>
        <v>5</v>
      </c>
      <c r="R58" s="100">
        <f t="shared" ca="1" si="25"/>
        <v>480</v>
      </c>
      <c r="S58" s="100">
        <f t="shared" ca="1" si="26"/>
        <v>10</v>
      </c>
      <c r="T58" s="133">
        <f t="shared" ca="1" si="32"/>
        <v>5</v>
      </c>
      <c r="U58" s="133">
        <f t="shared" ca="1" si="32"/>
        <v>480</v>
      </c>
      <c r="V58" s="133">
        <f t="shared" ca="1" si="32"/>
        <v>10</v>
      </c>
      <c r="W58" s="101">
        <f t="shared" ca="1" si="27"/>
        <v>5.7962264150943392</v>
      </c>
      <c r="X58" s="102">
        <f t="shared" ca="1" si="9"/>
        <v>0.17252604166666669</v>
      </c>
      <c r="Y58" s="103">
        <f t="shared" ca="1" si="18"/>
        <v>0.86263020833333337</v>
      </c>
      <c r="Z58" s="104">
        <f t="shared" ca="1" si="28"/>
        <v>336</v>
      </c>
      <c r="AA58" s="105">
        <f t="shared" ca="1" si="29"/>
        <v>6.9554716981132074</v>
      </c>
    </row>
    <row r="59" spans="1:27">
      <c r="A59" s="93">
        <f ca="1">INDEX(Teile_Verbräuche_Daten,ROW(48:48),MATCH('Kanban-Berechnung'!A$9,Teile_Verbräuche_Spalten,0))</f>
        <v>48</v>
      </c>
      <c r="B59" s="93" t="str">
        <f ca="1">INDEX(Teile_Verbräuche_Daten,ROW(48:48),MATCH('Kanban-Berechnung'!B$9,Teile_Verbräuche_Spalten,0))</f>
        <v>Teil 48</v>
      </c>
      <c r="C59" s="94">
        <f ca="1">INDEX(Teile_Verbräuche_Daten,ROW(48:48),MATCH('Kanban-Berechnung'!C$9,Teile_Verbräuche_Spalten,0))</f>
        <v>1960.75</v>
      </c>
      <c r="D59" s="93">
        <f ca="1">INDEX(Teile_Verbräuche_Daten,ROW(48:48),MATCH('Kanban-Berechnung'!D$9,Teile_Verbräuche_Spalten,0))</f>
        <v>196</v>
      </c>
      <c r="E59" s="95">
        <f t="shared" si="30"/>
        <v>3</v>
      </c>
      <c r="F59" s="96">
        <f t="shared" si="31"/>
        <v>1.5</v>
      </c>
      <c r="G59" s="97">
        <f t="shared" si="13"/>
        <v>1</v>
      </c>
      <c r="H59" s="97">
        <f t="shared" si="13"/>
        <v>5</v>
      </c>
      <c r="I59" s="98">
        <f t="shared" ca="1" si="21"/>
        <v>98.037499999999994</v>
      </c>
      <c r="J59" s="98">
        <f t="shared" ca="1" si="1"/>
        <v>98.037499999999994</v>
      </c>
      <c r="K59" s="99">
        <f t="shared" ca="1" si="14"/>
        <v>490.1875</v>
      </c>
      <c r="L59" s="99">
        <f t="shared" ca="1" si="15"/>
        <v>539.20624999999995</v>
      </c>
      <c r="M59" s="100">
        <f t="shared" ca="1" si="16"/>
        <v>1</v>
      </c>
      <c r="N59" s="100">
        <f t="shared" ca="1" si="22"/>
        <v>196</v>
      </c>
      <c r="O59" s="100">
        <f t="shared" ca="1" si="17"/>
        <v>3</v>
      </c>
      <c r="P59" s="100">
        <f t="shared" ca="1" si="23"/>
        <v>588</v>
      </c>
      <c r="Q59" s="100">
        <f t="shared" ca="1" si="24"/>
        <v>3</v>
      </c>
      <c r="R59" s="100">
        <f t="shared" ca="1" si="25"/>
        <v>588</v>
      </c>
      <c r="S59" s="100">
        <f t="shared" ca="1" si="26"/>
        <v>6</v>
      </c>
      <c r="T59" s="133">
        <f t="shared" ca="1" si="32"/>
        <v>3</v>
      </c>
      <c r="U59" s="133">
        <f t="shared" ca="1" si="32"/>
        <v>588</v>
      </c>
      <c r="V59" s="133">
        <f t="shared" ca="1" si="32"/>
        <v>6</v>
      </c>
      <c r="W59" s="101">
        <f t="shared" ca="1" si="27"/>
        <v>5.9977049598367973</v>
      </c>
      <c r="X59" s="102">
        <f t="shared" ca="1" si="9"/>
        <v>0.16673044217687075</v>
      </c>
      <c r="Y59" s="103">
        <f t="shared" ca="1" si="18"/>
        <v>0.50019132653061227</v>
      </c>
      <c r="Z59" s="104">
        <f t="shared" ca="1" si="28"/>
        <v>490</v>
      </c>
      <c r="AA59" s="105">
        <f t="shared" ca="1" si="29"/>
        <v>7.9969399464490634</v>
      </c>
    </row>
    <row r="60" spans="1:27">
      <c r="A60" s="93">
        <f ca="1">INDEX(Teile_Verbräuche_Daten,ROW(49:49),MATCH('Kanban-Berechnung'!A$9,Teile_Verbräuche_Spalten,0))</f>
        <v>49</v>
      </c>
      <c r="B60" s="93" t="str">
        <f ca="1">INDEX(Teile_Verbräuche_Daten,ROW(49:49),MATCH('Kanban-Berechnung'!B$9,Teile_Verbräuche_Spalten,0))</f>
        <v>Teil 49</v>
      </c>
      <c r="C60" s="94">
        <f ca="1">INDEX(Teile_Verbräuche_Daten,ROW(49:49),MATCH('Kanban-Berechnung'!C$9,Teile_Verbräuche_Spalten,0))</f>
        <v>111</v>
      </c>
      <c r="D60" s="93">
        <f ca="1">INDEX(Teile_Verbräuche_Daten,ROW(49:49),MATCH('Kanban-Berechnung'!D$9,Teile_Verbräuche_Spalten,0))</f>
        <v>196</v>
      </c>
      <c r="E60" s="95">
        <f t="shared" si="30"/>
        <v>3</v>
      </c>
      <c r="F60" s="96">
        <f t="shared" si="31"/>
        <v>1.5</v>
      </c>
      <c r="G60" s="97">
        <f t="shared" si="13"/>
        <v>1</v>
      </c>
      <c r="H60" s="97">
        <f t="shared" si="13"/>
        <v>5</v>
      </c>
      <c r="I60" s="98">
        <f t="shared" ca="1" si="21"/>
        <v>5.55</v>
      </c>
      <c r="J60" s="98">
        <f t="shared" ca="1" si="1"/>
        <v>5.55</v>
      </c>
      <c r="K60" s="99">
        <f t="shared" ca="1" si="14"/>
        <v>27.75</v>
      </c>
      <c r="L60" s="99">
        <f t="shared" ca="1" si="15"/>
        <v>30.524999999999999</v>
      </c>
      <c r="M60" s="100">
        <f t="shared" ca="1" si="16"/>
        <v>1</v>
      </c>
      <c r="N60" s="100">
        <f t="shared" ca="1" si="22"/>
        <v>196</v>
      </c>
      <c r="O60" s="100">
        <f t="shared" ca="1" si="17"/>
        <v>1</v>
      </c>
      <c r="P60" s="100">
        <f t="shared" ca="1" si="23"/>
        <v>196</v>
      </c>
      <c r="Q60" s="100">
        <f t="shared" ca="1" si="24"/>
        <v>1</v>
      </c>
      <c r="R60" s="100">
        <f t="shared" ca="1" si="25"/>
        <v>196</v>
      </c>
      <c r="S60" s="100">
        <f t="shared" ca="1" si="26"/>
        <v>2</v>
      </c>
      <c r="T60" s="133">
        <f t="shared" ca="1" si="32"/>
        <v>1</v>
      </c>
      <c r="U60" s="133">
        <f t="shared" ca="1" si="32"/>
        <v>196</v>
      </c>
      <c r="V60" s="133">
        <f t="shared" ca="1" si="32"/>
        <v>2</v>
      </c>
      <c r="W60" s="101">
        <f t="shared" ca="1" si="27"/>
        <v>35.315315315315317</v>
      </c>
      <c r="X60" s="102">
        <f t="shared" ca="1" si="9"/>
        <v>2.8316326530612244E-2</v>
      </c>
      <c r="Y60" s="103">
        <f t="shared" ca="1" si="18"/>
        <v>2.8316326530612244E-2</v>
      </c>
      <c r="Z60" s="104">
        <f t="shared" ca="1" si="28"/>
        <v>294</v>
      </c>
      <c r="AA60" s="105">
        <f t="shared" ca="1" si="29"/>
        <v>70.630630630630634</v>
      </c>
    </row>
    <row r="61" spans="1:27">
      <c r="A61" s="93">
        <f ca="1">INDEX(Teile_Verbräuche_Daten,ROW(50:50),MATCH('Kanban-Berechnung'!A$9,Teile_Verbräuche_Spalten,0))</f>
        <v>50</v>
      </c>
      <c r="B61" s="93" t="str">
        <f ca="1">INDEX(Teile_Verbräuche_Daten,ROW(50:50),MATCH('Kanban-Berechnung'!B$9,Teile_Verbräuche_Spalten,0))</f>
        <v>Teil 50</v>
      </c>
      <c r="C61" s="94">
        <f ca="1">INDEX(Teile_Verbräuche_Daten,ROW(50:50),MATCH('Kanban-Berechnung'!C$9,Teile_Verbräuche_Spalten,0))</f>
        <v>6133.5</v>
      </c>
      <c r="D61" s="93">
        <f ca="1">INDEX(Teile_Verbräuche_Daten,ROW(50:50),MATCH('Kanban-Berechnung'!D$9,Teile_Verbräuche_Spalten,0))</f>
        <v>280</v>
      </c>
      <c r="E61" s="95">
        <f t="shared" si="30"/>
        <v>3</v>
      </c>
      <c r="F61" s="96">
        <f t="shared" si="31"/>
        <v>1.5</v>
      </c>
      <c r="G61" s="97">
        <f t="shared" si="13"/>
        <v>1</v>
      </c>
      <c r="H61" s="97">
        <f t="shared" si="13"/>
        <v>5</v>
      </c>
      <c r="I61" s="98">
        <f t="shared" ca="1" si="21"/>
        <v>306.67500000000001</v>
      </c>
      <c r="J61" s="98">
        <f t="shared" ca="1" si="1"/>
        <v>306.67500000000001</v>
      </c>
      <c r="K61" s="99">
        <f t="shared" ca="1" si="14"/>
        <v>1533.375</v>
      </c>
      <c r="L61" s="99">
        <f t="shared" ca="1" si="15"/>
        <v>1686.7125000000001</v>
      </c>
      <c r="M61" s="100">
        <f t="shared" ca="1" si="16"/>
        <v>2</v>
      </c>
      <c r="N61" s="100">
        <f t="shared" ca="1" si="22"/>
        <v>560</v>
      </c>
      <c r="O61" s="100">
        <f t="shared" ca="1" si="17"/>
        <v>7</v>
      </c>
      <c r="P61" s="100">
        <f t="shared" ca="1" si="23"/>
        <v>1960</v>
      </c>
      <c r="Q61" s="100">
        <f t="shared" ca="1" si="24"/>
        <v>6</v>
      </c>
      <c r="R61" s="100">
        <f t="shared" ca="1" si="25"/>
        <v>1680</v>
      </c>
      <c r="S61" s="100">
        <f t="shared" ca="1" si="26"/>
        <v>13</v>
      </c>
      <c r="T61" s="133">
        <f t="shared" ca="1" si="32"/>
        <v>6</v>
      </c>
      <c r="U61" s="133">
        <f t="shared" ca="1" si="32"/>
        <v>1680</v>
      </c>
      <c r="V61" s="133">
        <f t="shared" ca="1" si="32"/>
        <v>13</v>
      </c>
      <c r="W61" s="101">
        <f t="shared" ca="1" si="27"/>
        <v>5.4781120078258745</v>
      </c>
      <c r="X61" s="102">
        <f t="shared" ca="1" si="9"/>
        <v>0.18254464285714286</v>
      </c>
      <c r="Y61" s="103">
        <f t="shared" ca="1" si="18"/>
        <v>1.0952678571428571</v>
      </c>
      <c r="Z61" s="104">
        <f t="shared" ca="1" si="28"/>
        <v>1400</v>
      </c>
      <c r="AA61" s="105">
        <f t="shared" ca="1" si="29"/>
        <v>7.3041493437678318</v>
      </c>
    </row>
    <row r="62" spans="1:27">
      <c r="A62" s="93">
        <f ca="1">INDEX(Teile_Verbräuche_Daten,ROW(51:51),MATCH('Kanban-Berechnung'!A$9,Teile_Verbräuche_Spalten,0))</f>
        <v>51</v>
      </c>
      <c r="B62" s="93" t="str">
        <f ca="1">INDEX(Teile_Verbräuche_Daten,ROW(51:51),MATCH('Kanban-Berechnung'!B$9,Teile_Verbräuche_Spalten,0))</f>
        <v>Teil 51</v>
      </c>
      <c r="C62" s="94">
        <f ca="1">INDEX(Teile_Verbräuche_Daten,ROW(51:51),MATCH('Kanban-Berechnung'!C$9,Teile_Verbräuche_Spalten,0))</f>
        <v>2030.08</v>
      </c>
      <c r="D62" s="93">
        <f ca="1">INDEX(Teile_Verbräuche_Daten,ROW(51:51),MATCH('Kanban-Berechnung'!D$9,Teile_Verbräuche_Spalten,0))</f>
        <v>96</v>
      </c>
      <c r="E62" s="95">
        <f t="shared" si="30"/>
        <v>3</v>
      </c>
      <c r="F62" s="96">
        <f t="shared" si="31"/>
        <v>1.5</v>
      </c>
      <c r="G62" s="97">
        <f t="shared" si="13"/>
        <v>1</v>
      </c>
      <c r="H62" s="97">
        <f t="shared" si="13"/>
        <v>5</v>
      </c>
      <c r="I62" s="98">
        <f t="shared" ca="1" si="21"/>
        <v>101.50399999999999</v>
      </c>
      <c r="J62" s="98">
        <f t="shared" ca="1" si="1"/>
        <v>101.50399999999999</v>
      </c>
      <c r="K62" s="99">
        <f t="shared" ca="1" si="14"/>
        <v>507.52</v>
      </c>
      <c r="L62" s="99">
        <f t="shared" ca="1" si="15"/>
        <v>558.27199999999993</v>
      </c>
      <c r="M62" s="100">
        <f t="shared" ca="1" si="16"/>
        <v>2</v>
      </c>
      <c r="N62" s="100">
        <f t="shared" ca="1" si="22"/>
        <v>192</v>
      </c>
      <c r="O62" s="100">
        <f t="shared" ca="1" si="17"/>
        <v>6</v>
      </c>
      <c r="P62" s="100">
        <f t="shared" ca="1" si="23"/>
        <v>576</v>
      </c>
      <c r="Q62" s="100">
        <f t="shared" ca="1" si="24"/>
        <v>6</v>
      </c>
      <c r="R62" s="100">
        <f t="shared" ca="1" si="25"/>
        <v>576</v>
      </c>
      <c r="S62" s="100">
        <f t="shared" ca="1" si="26"/>
        <v>12</v>
      </c>
      <c r="T62" s="133">
        <f t="shared" ca="1" si="32"/>
        <v>6</v>
      </c>
      <c r="U62" s="133">
        <f t="shared" ca="1" si="32"/>
        <v>576</v>
      </c>
      <c r="V62" s="133">
        <f t="shared" ca="1" si="32"/>
        <v>12</v>
      </c>
      <c r="W62" s="101">
        <f t="shared" ca="1" si="27"/>
        <v>5.6746532156368223</v>
      </c>
      <c r="X62" s="102">
        <f t="shared" ca="1" si="9"/>
        <v>0.17622222222222222</v>
      </c>
      <c r="Y62" s="103">
        <f t="shared" ca="1" si="18"/>
        <v>1.0573333333333332</v>
      </c>
      <c r="Z62" s="104">
        <f t="shared" ca="1" si="28"/>
        <v>480</v>
      </c>
      <c r="AA62" s="105">
        <f t="shared" ca="1" si="29"/>
        <v>7.566204287515764</v>
      </c>
    </row>
    <row r="63" spans="1:27">
      <c r="A63" s="93">
        <f ca="1">INDEX(Teile_Verbräuche_Daten,ROW(52:52),MATCH('Kanban-Berechnung'!A$9,Teile_Verbräuche_Spalten,0))</f>
        <v>52</v>
      </c>
      <c r="B63" s="93" t="str">
        <f ca="1">INDEX(Teile_Verbräuche_Daten,ROW(52:52),MATCH('Kanban-Berechnung'!B$9,Teile_Verbräuche_Spalten,0))</f>
        <v>Teil 52</v>
      </c>
      <c r="C63" s="94">
        <f ca="1">INDEX(Teile_Verbräuche_Daten,ROW(52:52),MATCH('Kanban-Berechnung'!C$9,Teile_Verbräuche_Spalten,0))</f>
        <v>7980.67</v>
      </c>
      <c r="D63" s="93">
        <f ca="1">INDEX(Teile_Verbräuche_Daten,ROW(52:52),MATCH('Kanban-Berechnung'!D$9,Teile_Verbräuche_Spalten,0))</f>
        <v>378</v>
      </c>
      <c r="E63" s="95">
        <f t="shared" si="30"/>
        <v>3</v>
      </c>
      <c r="F63" s="96">
        <f t="shared" si="31"/>
        <v>1.5</v>
      </c>
      <c r="G63" s="97">
        <f t="shared" si="13"/>
        <v>1</v>
      </c>
      <c r="H63" s="97">
        <f t="shared" si="13"/>
        <v>5</v>
      </c>
      <c r="I63" s="98">
        <f t="shared" ca="1" si="21"/>
        <v>399.0335</v>
      </c>
      <c r="J63" s="98">
        <f t="shared" ca="1" si="1"/>
        <v>399.0335</v>
      </c>
      <c r="K63" s="99">
        <f t="shared" ca="1" si="14"/>
        <v>1995.1675</v>
      </c>
      <c r="L63" s="99">
        <f t="shared" ca="1" si="15"/>
        <v>2194.6842500000002</v>
      </c>
      <c r="M63" s="100">
        <f t="shared" ca="1" si="16"/>
        <v>2</v>
      </c>
      <c r="N63" s="100">
        <f t="shared" ca="1" si="22"/>
        <v>756</v>
      </c>
      <c r="O63" s="100">
        <f t="shared" ca="1" si="17"/>
        <v>6</v>
      </c>
      <c r="P63" s="100">
        <f t="shared" ca="1" si="23"/>
        <v>2268</v>
      </c>
      <c r="Q63" s="100">
        <f t="shared" ca="1" si="24"/>
        <v>6</v>
      </c>
      <c r="R63" s="100">
        <f t="shared" ca="1" si="25"/>
        <v>2268</v>
      </c>
      <c r="S63" s="100">
        <f t="shared" ca="1" si="26"/>
        <v>12</v>
      </c>
      <c r="T63" s="133">
        <f t="shared" ca="1" si="32"/>
        <v>6</v>
      </c>
      <c r="U63" s="133">
        <f t="shared" ca="1" si="32"/>
        <v>2268</v>
      </c>
      <c r="V63" s="133">
        <f t="shared" ca="1" si="32"/>
        <v>12</v>
      </c>
      <c r="W63" s="101">
        <f t="shared" ca="1" si="27"/>
        <v>5.6837333206359864</v>
      </c>
      <c r="X63" s="102">
        <f t="shared" ca="1" si="9"/>
        <v>0.17594069664903</v>
      </c>
      <c r="Y63" s="103">
        <f t="shared" ca="1" si="18"/>
        <v>1.0556441798941798</v>
      </c>
      <c r="Z63" s="104">
        <f t="shared" ca="1" si="28"/>
        <v>1890</v>
      </c>
      <c r="AA63" s="105">
        <f t="shared" ca="1" si="29"/>
        <v>7.5783110941813154</v>
      </c>
    </row>
    <row r="64" spans="1:27">
      <c r="A64" s="93">
        <f ca="1">INDEX(Teile_Verbräuche_Daten,ROW(53:53),MATCH('Kanban-Berechnung'!A$9,Teile_Verbräuche_Spalten,0))</f>
        <v>53</v>
      </c>
      <c r="B64" s="93" t="str">
        <f ca="1">INDEX(Teile_Verbräuche_Daten,ROW(53:53),MATCH('Kanban-Berechnung'!B$9,Teile_Verbräuche_Spalten,0))</f>
        <v>Teil 53</v>
      </c>
      <c r="C64" s="94">
        <f ca="1">INDEX(Teile_Verbräuche_Daten,ROW(53:53),MATCH('Kanban-Berechnung'!C$9,Teile_Verbräuche_Spalten,0))</f>
        <v>1887.83</v>
      </c>
      <c r="D64" s="93">
        <f ca="1">INDEX(Teile_Verbräuche_Daten,ROW(53:53),MATCH('Kanban-Berechnung'!D$9,Teile_Verbräuche_Spalten,0))</f>
        <v>96</v>
      </c>
      <c r="E64" s="95">
        <f t="shared" si="30"/>
        <v>3</v>
      </c>
      <c r="F64" s="96">
        <f t="shared" si="31"/>
        <v>1.5</v>
      </c>
      <c r="G64" s="97">
        <f t="shared" si="13"/>
        <v>1</v>
      </c>
      <c r="H64" s="97">
        <f t="shared" si="13"/>
        <v>5</v>
      </c>
      <c r="I64" s="98">
        <f t="shared" ca="1" si="21"/>
        <v>94.391499999999994</v>
      </c>
      <c r="J64" s="98">
        <f t="shared" ca="1" si="1"/>
        <v>94.391499999999994</v>
      </c>
      <c r="K64" s="99">
        <f t="shared" ca="1" si="14"/>
        <v>471.95749999999998</v>
      </c>
      <c r="L64" s="99">
        <f t="shared" ca="1" si="15"/>
        <v>519.15324999999996</v>
      </c>
      <c r="M64" s="100">
        <f t="shared" ca="1" si="16"/>
        <v>1</v>
      </c>
      <c r="N64" s="100">
        <f t="shared" ca="1" si="22"/>
        <v>96</v>
      </c>
      <c r="O64" s="100">
        <f t="shared" ca="1" si="17"/>
        <v>6</v>
      </c>
      <c r="P64" s="100">
        <f t="shared" ca="1" si="23"/>
        <v>576</v>
      </c>
      <c r="Q64" s="100">
        <f t="shared" ca="1" si="24"/>
        <v>5</v>
      </c>
      <c r="R64" s="100">
        <f t="shared" ca="1" si="25"/>
        <v>480</v>
      </c>
      <c r="S64" s="100">
        <f t="shared" ca="1" si="26"/>
        <v>11</v>
      </c>
      <c r="T64" s="133">
        <f t="shared" ca="1" si="32"/>
        <v>5</v>
      </c>
      <c r="U64" s="133">
        <f t="shared" ca="1" si="32"/>
        <v>480</v>
      </c>
      <c r="V64" s="133">
        <f t="shared" ca="1" si="32"/>
        <v>11</v>
      </c>
      <c r="W64" s="101">
        <f t="shared" ca="1" si="27"/>
        <v>5.0852036465147821</v>
      </c>
      <c r="X64" s="102">
        <f t="shared" ca="1" si="9"/>
        <v>0.19664895833333332</v>
      </c>
      <c r="Y64" s="103">
        <f t="shared" ca="1" si="18"/>
        <v>0.98324479166666656</v>
      </c>
      <c r="Z64" s="104">
        <f t="shared" ca="1" si="28"/>
        <v>336</v>
      </c>
      <c r="AA64" s="105">
        <f t="shared" ca="1" si="29"/>
        <v>6.1022443758177385</v>
      </c>
    </row>
    <row r="65" spans="1:27">
      <c r="A65" s="93">
        <f ca="1">INDEX(Teile_Verbräuche_Daten,ROW(54:54),MATCH('Kanban-Berechnung'!A$9,Teile_Verbräuche_Spalten,0))</f>
        <v>54</v>
      </c>
      <c r="B65" s="93" t="str">
        <f ca="1">INDEX(Teile_Verbräuche_Daten,ROW(54:54),MATCH('Kanban-Berechnung'!B$9,Teile_Verbräuche_Spalten,0))</f>
        <v>Teil 54</v>
      </c>
      <c r="C65" s="94">
        <f ca="1">INDEX(Teile_Verbräuche_Daten,ROW(54:54),MATCH('Kanban-Berechnung'!C$9,Teile_Verbräuche_Spalten,0))</f>
        <v>1656.25</v>
      </c>
      <c r="D65" s="93">
        <f ca="1">INDEX(Teile_Verbräuche_Daten,ROW(54:54),MATCH('Kanban-Berechnung'!D$9,Teile_Verbräuche_Spalten,0))</f>
        <v>96</v>
      </c>
      <c r="E65" s="95">
        <f t="shared" si="30"/>
        <v>3</v>
      </c>
      <c r="F65" s="96">
        <f t="shared" si="31"/>
        <v>1.5</v>
      </c>
      <c r="G65" s="97">
        <f t="shared" si="13"/>
        <v>1</v>
      </c>
      <c r="H65" s="97">
        <f t="shared" si="13"/>
        <v>5</v>
      </c>
      <c r="I65" s="98">
        <f t="shared" ca="1" si="21"/>
        <v>82.8125</v>
      </c>
      <c r="J65" s="98">
        <f t="shared" ca="1" si="1"/>
        <v>82.8125</v>
      </c>
      <c r="K65" s="99">
        <f t="shared" ca="1" si="14"/>
        <v>414.0625</v>
      </c>
      <c r="L65" s="99">
        <f t="shared" ca="1" si="15"/>
        <v>455.46875</v>
      </c>
      <c r="M65" s="100">
        <f t="shared" ca="1" si="16"/>
        <v>1</v>
      </c>
      <c r="N65" s="100">
        <f t="shared" ca="1" si="22"/>
        <v>96</v>
      </c>
      <c r="O65" s="100">
        <f t="shared" ca="1" si="17"/>
        <v>5</v>
      </c>
      <c r="P65" s="100">
        <f t="shared" ca="1" si="23"/>
        <v>480</v>
      </c>
      <c r="Q65" s="100">
        <f t="shared" ca="1" si="24"/>
        <v>5</v>
      </c>
      <c r="R65" s="100">
        <f t="shared" ca="1" si="25"/>
        <v>480</v>
      </c>
      <c r="S65" s="100">
        <f t="shared" ca="1" si="26"/>
        <v>10</v>
      </c>
      <c r="T65" s="133">
        <f t="shared" ca="1" si="32"/>
        <v>5</v>
      </c>
      <c r="U65" s="133">
        <f t="shared" ca="1" si="32"/>
        <v>480</v>
      </c>
      <c r="V65" s="133">
        <f t="shared" ca="1" si="32"/>
        <v>11</v>
      </c>
      <c r="W65" s="101">
        <f t="shared" ca="1" si="27"/>
        <v>5.7962264150943392</v>
      </c>
      <c r="X65" s="102">
        <f t="shared" ca="1" si="9"/>
        <v>0.17252604166666669</v>
      </c>
      <c r="Y65" s="103">
        <f t="shared" ca="1" si="18"/>
        <v>0.86263020833333337</v>
      </c>
      <c r="Z65" s="104">
        <f t="shared" ca="1" si="28"/>
        <v>336</v>
      </c>
      <c r="AA65" s="105">
        <f t="shared" ca="1" si="29"/>
        <v>6.9554716981132074</v>
      </c>
    </row>
    <row r="66" spans="1:27">
      <c r="A66" s="93">
        <f ca="1">INDEX(Teile_Verbräuche_Daten,ROW(55:55),MATCH('Kanban-Berechnung'!A$9,Teile_Verbräuche_Spalten,0))</f>
        <v>55</v>
      </c>
      <c r="B66" s="93" t="str">
        <f ca="1">INDEX(Teile_Verbräuche_Daten,ROW(55:55),MATCH('Kanban-Berechnung'!B$9,Teile_Verbräuche_Spalten,0))</f>
        <v>Teil 55</v>
      </c>
      <c r="C66" s="94">
        <f ca="1">INDEX(Teile_Verbräuche_Daten,ROW(55:55),MATCH('Kanban-Berechnung'!C$9,Teile_Verbräuche_Spalten,0))</f>
        <v>1960.75</v>
      </c>
      <c r="D66" s="93">
        <f ca="1">INDEX(Teile_Verbräuche_Daten,ROW(55:55),MATCH('Kanban-Berechnung'!D$9,Teile_Verbräuche_Spalten,0))</f>
        <v>196</v>
      </c>
      <c r="E66" s="95">
        <f t="shared" si="30"/>
        <v>3</v>
      </c>
      <c r="F66" s="96">
        <f t="shared" si="31"/>
        <v>1.5</v>
      </c>
      <c r="G66" s="97">
        <f t="shared" si="13"/>
        <v>1</v>
      </c>
      <c r="H66" s="97">
        <f t="shared" si="13"/>
        <v>5</v>
      </c>
      <c r="I66" s="98">
        <f t="shared" ca="1" si="21"/>
        <v>98.037499999999994</v>
      </c>
      <c r="J66" s="98">
        <f t="shared" ca="1" si="1"/>
        <v>98.037499999999994</v>
      </c>
      <c r="K66" s="99">
        <f t="shared" ca="1" si="14"/>
        <v>490.1875</v>
      </c>
      <c r="L66" s="99">
        <f t="shared" ca="1" si="15"/>
        <v>539.20624999999995</v>
      </c>
      <c r="M66" s="100">
        <f t="shared" ca="1" si="16"/>
        <v>1</v>
      </c>
      <c r="N66" s="100">
        <f t="shared" ca="1" si="22"/>
        <v>196</v>
      </c>
      <c r="O66" s="100">
        <f t="shared" ca="1" si="17"/>
        <v>3</v>
      </c>
      <c r="P66" s="100">
        <f t="shared" ca="1" si="23"/>
        <v>588</v>
      </c>
      <c r="Q66" s="100">
        <f t="shared" ca="1" si="24"/>
        <v>3</v>
      </c>
      <c r="R66" s="100">
        <f t="shared" ca="1" si="25"/>
        <v>588</v>
      </c>
      <c r="S66" s="100">
        <f t="shared" ca="1" si="26"/>
        <v>6</v>
      </c>
      <c r="T66" s="133">
        <f t="shared" ca="1" si="32"/>
        <v>5</v>
      </c>
      <c r="U66" s="133">
        <f t="shared" ca="1" si="32"/>
        <v>480</v>
      </c>
      <c r="V66" s="133">
        <f t="shared" ca="1" si="32"/>
        <v>11</v>
      </c>
      <c r="W66" s="101">
        <f t="shared" ca="1" si="27"/>
        <v>5.9977049598367973</v>
      </c>
      <c r="X66" s="102">
        <f t="shared" ca="1" si="9"/>
        <v>0.16673044217687075</v>
      </c>
      <c r="Y66" s="103">
        <f t="shared" ca="1" si="18"/>
        <v>0.50019132653061227</v>
      </c>
      <c r="Z66" s="104">
        <f t="shared" ca="1" si="28"/>
        <v>490</v>
      </c>
      <c r="AA66" s="105">
        <f t="shared" ca="1" si="29"/>
        <v>7.9969399464490634</v>
      </c>
    </row>
    <row r="67" spans="1:27">
      <c r="A67" s="93">
        <f ca="1">INDEX(Teile_Verbräuche_Daten,ROW(56:56),MATCH('Kanban-Berechnung'!A$9,Teile_Verbräuche_Spalten,0))</f>
        <v>56</v>
      </c>
      <c r="B67" s="93" t="str">
        <f ca="1">INDEX(Teile_Verbräuche_Daten,ROW(56:56),MATCH('Kanban-Berechnung'!B$9,Teile_Verbräuche_Spalten,0))</f>
        <v>Teil 56</v>
      </c>
      <c r="C67" s="94">
        <f ca="1">INDEX(Teile_Verbräuche_Daten,ROW(56:56),MATCH('Kanban-Berechnung'!C$9,Teile_Verbräuche_Spalten,0))</f>
        <v>111</v>
      </c>
      <c r="D67" s="93">
        <f ca="1">INDEX(Teile_Verbräuche_Daten,ROW(56:56),MATCH('Kanban-Berechnung'!D$9,Teile_Verbräuche_Spalten,0))</f>
        <v>196</v>
      </c>
      <c r="E67" s="95">
        <f t="shared" si="30"/>
        <v>3</v>
      </c>
      <c r="F67" s="96">
        <f t="shared" si="31"/>
        <v>1.5</v>
      </c>
      <c r="G67" s="97">
        <f t="shared" si="13"/>
        <v>1</v>
      </c>
      <c r="H67" s="97">
        <f t="shared" si="13"/>
        <v>5</v>
      </c>
      <c r="I67" s="98">
        <f ca="1">C67/$H$4</f>
        <v>5.55</v>
      </c>
      <c r="J67" s="98">
        <f ca="1">G67*I67</f>
        <v>5.55</v>
      </c>
      <c r="K67" s="99">
        <f ca="1">I67*H67</f>
        <v>27.75</v>
      </c>
      <c r="L67" s="99">
        <f ca="1">I67*E67*F67+J67</f>
        <v>30.524999999999999</v>
      </c>
      <c r="M67" s="100">
        <f ca="1">ROUNDUP(J67/D67,0)</f>
        <v>1</v>
      </c>
      <c r="N67" s="100">
        <f ca="1">D67*M67</f>
        <v>196</v>
      </c>
      <c r="O67" s="100">
        <f ca="1">ROUNDUP(L67/D67,0)</f>
        <v>1</v>
      </c>
      <c r="P67" s="100">
        <f ca="1">D67*O67</f>
        <v>196</v>
      </c>
      <c r="Q67" s="100">
        <f ca="1">ROUNDUP(K67/D67,0)</f>
        <v>1</v>
      </c>
      <c r="R67" s="100">
        <f ca="1">D67*Q67</f>
        <v>196</v>
      </c>
      <c r="S67" s="100">
        <f ca="1">Q67+O67</f>
        <v>2</v>
      </c>
      <c r="T67" s="133">
        <f t="shared" ca="1" si="32"/>
        <v>5</v>
      </c>
      <c r="U67" s="133">
        <f t="shared" ca="1" si="32"/>
        <v>480</v>
      </c>
      <c r="V67" s="133">
        <f t="shared" ca="1" si="32"/>
        <v>11</v>
      </c>
      <c r="W67" s="101">
        <f ca="1">R67/I67</f>
        <v>35.315315315315317</v>
      </c>
      <c r="X67" s="102">
        <f ca="1">1/W67</f>
        <v>2.8316326530612244E-2</v>
      </c>
      <c r="Y67" s="103">
        <f ca="1">I67/D67</f>
        <v>2.8316326530612244E-2</v>
      </c>
      <c r="Z67" s="104">
        <f ca="1">R67/2+N67</f>
        <v>294</v>
      </c>
      <c r="AA67" s="105">
        <f ca="1">(N67+R67)/I67</f>
        <v>70.630630630630634</v>
      </c>
    </row>
  </sheetData>
  <sheetCalcPr fullCalcOnLoad="1"/>
  <mergeCells count="14">
    <mergeCell ref="E4:G4"/>
    <mergeCell ref="Q8:S8"/>
    <mergeCell ref="A4:D6"/>
    <mergeCell ref="A8:D8"/>
    <mergeCell ref="E8:H8"/>
    <mergeCell ref="M8:P8"/>
    <mergeCell ref="I8:L8"/>
    <mergeCell ref="T5:V5"/>
    <mergeCell ref="W8:AA8"/>
    <mergeCell ref="M9:N9"/>
    <mergeCell ref="Q9:R9"/>
    <mergeCell ref="O9:P9"/>
    <mergeCell ref="T8:V8"/>
    <mergeCell ref="T9:U9"/>
  </mergeCells>
  <phoneticPr fontId="2" type="noConversion"/>
  <conditionalFormatting sqref="B11:AA66 B68:AA65536">
    <cfRule type="expression" dxfId="28" priority="25" stopIfTrue="1">
      <formula>IF($A11&lt;&gt;"",MOD(ROW(B11),2)=0)</formula>
    </cfRule>
  </conditionalFormatting>
  <conditionalFormatting sqref="B12:D66 B68:D65536">
    <cfRule type="expression" dxfId="27" priority="32" stopIfTrue="1">
      <formula>B12&lt;&gt;""</formula>
    </cfRule>
  </conditionalFormatting>
  <conditionalFormatting sqref="E12:H66 E68:H65536">
    <cfRule type="expression" dxfId="26" priority="30" stopIfTrue="1">
      <formula>E12&lt;&gt;""</formula>
    </cfRule>
  </conditionalFormatting>
  <conditionalFormatting sqref="I12:L66 I68:L65536">
    <cfRule type="expression" dxfId="25" priority="31" stopIfTrue="1">
      <formula>I12&lt;&gt;""</formula>
    </cfRule>
  </conditionalFormatting>
  <conditionalFormatting sqref="M12:S66 M68:S65536">
    <cfRule type="expression" dxfId="24" priority="28" stopIfTrue="1">
      <formula>M12&lt;&gt;""</formula>
    </cfRule>
  </conditionalFormatting>
  <conditionalFormatting sqref="T12:V66 T68:V65536">
    <cfRule type="expression" dxfId="23" priority="24" stopIfTrue="1">
      <formula>Schwellwerte&gt;0.25</formula>
    </cfRule>
    <cfRule type="expression" dxfId="22" priority="26" stopIfTrue="1">
      <formula>AND(Schwellwerte&lt;&gt;0,Schwellwerte&lt;0.25)</formula>
    </cfRule>
    <cfRule type="expression" dxfId="21" priority="29" stopIfTrue="1">
      <formula>T12&lt;&gt;""</formula>
    </cfRule>
  </conditionalFormatting>
  <conditionalFormatting sqref="W12:AA66 W68:AA65536">
    <cfRule type="expression" dxfId="20" priority="27" stopIfTrue="1">
      <formula>W12&lt;&gt;""</formula>
    </cfRule>
  </conditionalFormatting>
  <conditionalFormatting sqref="F2">
    <cfRule type="expression" dxfId="19" priority="22">
      <formula>$F$2&lt;&gt;Kanban_Berechnung_bis_Zeile_Ist</formula>
    </cfRule>
    <cfRule type="expression" dxfId="18" priority="23" stopIfTrue="1">
      <formula>$F$2=Kanban_Berechnung_bis_Zeile_Ist</formula>
    </cfRule>
  </conditionalFormatting>
  <conditionalFormatting sqref="A12:A66 A68:A65536">
    <cfRule type="expression" dxfId="17" priority="21" stopIfTrue="1">
      <formula>ROW($A12)&lt;=Kanban_Berechnung_bis_Zeile_Soll</formula>
    </cfRule>
  </conditionalFormatting>
  <conditionalFormatting sqref="B67:AA67">
    <cfRule type="expression" dxfId="16" priority="3" stopIfTrue="1">
      <formula>IF($A67&lt;&gt;"",MOD(ROW(B67),2)=0)</formula>
    </cfRule>
  </conditionalFormatting>
  <conditionalFormatting sqref="B67:D67">
    <cfRule type="expression" dxfId="15" priority="10" stopIfTrue="1">
      <formula>B67&lt;&gt;""</formula>
    </cfRule>
  </conditionalFormatting>
  <conditionalFormatting sqref="E67:H67">
    <cfRule type="expression" dxfId="14" priority="8" stopIfTrue="1">
      <formula>E67&lt;&gt;""</formula>
    </cfRule>
  </conditionalFormatting>
  <conditionalFormatting sqref="I67:L67">
    <cfRule type="expression" dxfId="13" priority="9" stopIfTrue="1">
      <formula>I67&lt;&gt;""</formula>
    </cfRule>
  </conditionalFormatting>
  <conditionalFormatting sqref="M67:S67">
    <cfRule type="expression" dxfId="12" priority="6" stopIfTrue="1">
      <formula>M67&lt;&gt;""</formula>
    </cfRule>
  </conditionalFormatting>
  <conditionalFormatting sqref="T67:V67">
    <cfRule type="expression" dxfId="11" priority="2" stopIfTrue="1">
      <formula>Schwellwerte&gt;0.25</formula>
    </cfRule>
    <cfRule type="expression" dxfId="10" priority="4" stopIfTrue="1">
      <formula>AND(Schwellwerte&lt;&gt;0,Schwellwerte&lt;0.25)</formula>
    </cfRule>
    <cfRule type="expression" dxfId="9" priority="7" stopIfTrue="1">
      <formula>T67&lt;&gt;""</formula>
    </cfRule>
  </conditionalFormatting>
  <conditionalFormatting sqref="W67:AA67">
    <cfRule type="expression" dxfId="8" priority="5" stopIfTrue="1">
      <formula>W67&lt;&gt;""</formula>
    </cfRule>
  </conditionalFormatting>
  <conditionalFormatting sqref="A67">
    <cfRule type="expression" dxfId="7" priority="1" stopIfTrue="1">
      <formula>ROW($A67)&lt;=Kanban_Berechnung_bis_Zeile_Soll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8"/>
  <sheetViews>
    <sheetView workbookViewId="0">
      <selection activeCell="B48" sqref="B48"/>
    </sheetView>
  </sheetViews>
  <sheetFormatPr baseColWidth="10" defaultRowHeight="12.75"/>
  <cols>
    <col min="1" max="1" width="11" style="136"/>
    <col min="2" max="2" width="12" style="136" customWidth="1"/>
    <col min="3" max="3" width="17.875" style="151" customWidth="1"/>
    <col min="4" max="4" width="13.625" style="136" customWidth="1"/>
    <col min="5" max="16384" width="11" style="136"/>
  </cols>
  <sheetData>
    <row r="1" spans="1:4" s="149" customFormat="1">
      <c r="A1" s="149" t="s">
        <v>98</v>
      </c>
      <c r="B1" s="149" t="s">
        <v>1</v>
      </c>
      <c r="C1" s="150" t="s">
        <v>72</v>
      </c>
      <c r="D1" s="149" t="s">
        <v>73</v>
      </c>
    </row>
    <row r="2" spans="1:4">
      <c r="C2" s="151" t="s">
        <v>68</v>
      </c>
      <c r="D2" s="136" t="s">
        <v>63</v>
      </c>
    </row>
    <row r="3" spans="1:4">
      <c r="A3" s="136">
        <v>1</v>
      </c>
      <c r="B3" s="136" t="s">
        <v>2</v>
      </c>
      <c r="C3" s="151">
        <v>6133.5</v>
      </c>
      <c r="D3" s="136">
        <v>280</v>
      </c>
    </row>
    <row r="4" spans="1:4">
      <c r="A4" s="136">
        <v>2</v>
      </c>
      <c r="B4" s="136" t="s">
        <v>3</v>
      </c>
      <c r="C4" s="151">
        <v>2030.08</v>
      </c>
      <c r="D4" s="136">
        <v>96</v>
      </c>
    </row>
    <row r="5" spans="1:4">
      <c r="A5" s="136">
        <v>3</v>
      </c>
      <c r="B5" s="136" t="s">
        <v>4</v>
      </c>
      <c r="C5" s="151">
        <v>7980.67</v>
      </c>
      <c r="D5" s="136">
        <v>378</v>
      </c>
    </row>
    <row r="6" spans="1:4">
      <c r="A6" s="136">
        <v>4</v>
      </c>
      <c r="B6" s="136" t="s">
        <v>5</v>
      </c>
      <c r="C6" s="151">
        <v>1887.83</v>
      </c>
      <c r="D6" s="136">
        <v>96</v>
      </c>
    </row>
    <row r="7" spans="1:4">
      <c r="A7" s="136">
        <v>5</v>
      </c>
      <c r="B7" s="136" t="s">
        <v>6</v>
      </c>
      <c r="C7" s="151">
        <v>1656.25</v>
      </c>
      <c r="D7" s="136">
        <v>96</v>
      </c>
    </row>
    <row r="8" spans="1:4">
      <c r="A8" s="136">
        <v>6</v>
      </c>
      <c r="B8" s="136" t="s">
        <v>7</v>
      </c>
      <c r="C8" s="151">
        <v>1960.75</v>
      </c>
      <c r="D8" s="136">
        <v>196</v>
      </c>
    </row>
    <row r="9" spans="1:4">
      <c r="A9" s="136">
        <v>7</v>
      </c>
      <c r="B9" s="136" t="s">
        <v>8</v>
      </c>
      <c r="C9" s="151">
        <v>111</v>
      </c>
      <c r="D9" s="136">
        <v>196</v>
      </c>
    </row>
    <row r="10" spans="1:4">
      <c r="A10" s="136">
        <v>8</v>
      </c>
      <c r="B10" s="136" t="s">
        <v>9</v>
      </c>
      <c r="C10" s="151">
        <v>6133.5</v>
      </c>
      <c r="D10" s="136">
        <v>280</v>
      </c>
    </row>
    <row r="11" spans="1:4">
      <c r="A11" s="136">
        <v>9</v>
      </c>
      <c r="B11" s="136" t="s">
        <v>10</v>
      </c>
      <c r="C11" s="151">
        <v>2030.08</v>
      </c>
      <c r="D11" s="136">
        <v>96</v>
      </c>
    </row>
    <row r="12" spans="1:4">
      <c r="A12" s="136">
        <v>10</v>
      </c>
      <c r="B12" s="136" t="s">
        <v>11</v>
      </c>
      <c r="C12" s="151">
        <v>7980.67</v>
      </c>
      <c r="D12" s="136">
        <v>378</v>
      </c>
    </row>
    <row r="13" spans="1:4">
      <c r="A13" s="136">
        <v>11</v>
      </c>
      <c r="B13" s="136" t="s">
        <v>12</v>
      </c>
      <c r="C13" s="151">
        <v>1887.83</v>
      </c>
      <c r="D13" s="136">
        <v>96</v>
      </c>
    </row>
    <row r="14" spans="1:4">
      <c r="A14" s="136">
        <v>12</v>
      </c>
      <c r="B14" s="136" t="s">
        <v>13</v>
      </c>
      <c r="C14" s="151">
        <v>1656.25</v>
      </c>
      <c r="D14" s="136">
        <v>96</v>
      </c>
    </row>
    <row r="15" spans="1:4">
      <c r="A15" s="136">
        <v>13</v>
      </c>
      <c r="B15" s="136" t="s">
        <v>14</v>
      </c>
      <c r="C15" s="151">
        <v>1960.75</v>
      </c>
      <c r="D15" s="136">
        <v>196</v>
      </c>
    </row>
    <row r="16" spans="1:4">
      <c r="A16" s="136">
        <v>14</v>
      </c>
      <c r="B16" s="136" t="s">
        <v>15</v>
      </c>
      <c r="C16" s="151">
        <v>111</v>
      </c>
      <c r="D16" s="136">
        <v>196</v>
      </c>
    </row>
    <row r="17" spans="1:4">
      <c r="A17" s="136">
        <v>15</v>
      </c>
      <c r="B17" s="136" t="s">
        <v>16</v>
      </c>
      <c r="C17" s="151">
        <v>6133.5</v>
      </c>
      <c r="D17" s="136">
        <v>280</v>
      </c>
    </row>
    <row r="18" spans="1:4">
      <c r="A18" s="136">
        <v>16</v>
      </c>
      <c r="B18" s="136" t="s">
        <v>17</v>
      </c>
      <c r="C18" s="151">
        <v>2030.08</v>
      </c>
      <c r="D18" s="136">
        <v>96</v>
      </c>
    </row>
    <row r="19" spans="1:4">
      <c r="A19" s="136">
        <v>17</v>
      </c>
      <c r="B19" s="136" t="s">
        <v>18</v>
      </c>
      <c r="C19" s="151">
        <v>7980.67</v>
      </c>
      <c r="D19" s="136">
        <v>378</v>
      </c>
    </row>
    <row r="20" spans="1:4">
      <c r="A20" s="136">
        <v>18</v>
      </c>
      <c r="B20" s="136" t="s">
        <v>19</v>
      </c>
      <c r="C20" s="151">
        <v>1887.83</v>
      </c>
      <c r="D20" s="136">
        <v>96</v>
      </c>
    </row>
    <row r="21" spans="1:4">
      <c r="A21" s="136">
        <v>19</v>
      </c>
      <c r="B21" s="136" t="s">
        <v>20</v>
      </c>
      <c r="C21" s="151">
        <v>1656.25</v>
      </c>
      <c r="D21" s="136">
        <v>96</v>
      </c>
    </row>
    <row r="22" spans="1:4">
      <c r="A22" s="136">
        <v>20</v>
      </c>
      <c r="B22" s="136" t="s">
        <v>21</v>
      </c>
      <c r="C22" s="151">
        <v>1960.75</v>
      </c>
      <c r="D22" s="136">
        <v>196</v>
      </c>
    </row>
    <row r="23" spans="1:4">
      <c r="A23" s="136">
        <v>21</v>
      </c>
      <c r="B23" s="136" t="s">
        <v>22</v>
      </c>
      <c r="C23" s="151">
        <v>111</v>
      </c>
      <c r="D23" s="136">
        <v>196</v>
      </c>
    </row>
    <row r="24" spans="1:4">
      <c r="A24" s="136">
        <v>22</v>
      </c>
      <c r="B24" s="136" t="s">
        <v>23</v>
      </c>
      <c r="C24" s="151">
        <v>6133.5</v>
      </c>
      <c r="D24" s="136">
        <v>280</v>
      </c>
    </row>
    <row r="25" spans="1:4">
      <c r="A25" s="136">
        <v>23</v>
      </c>
      <c r="B25" s="136" t="s">
        <v>24</v>
      </c>
      <c r="C25" s="151">
        <v>2030.08</v>
      </c>
      <c r="D25" s="136">
        <v>96</v>
      </c>
    </row>
    <row r="26" spans="1:4">
      <c r="A26" s="136">
        <v>24</v>
      </c>
      <c r="B26" s="136" t="s">
        <v>25</v>
      </c>
      <c r="C26" s="151">
        <v>7980.67</v>
      </c>
      <c r="D26" s="136">
        <v>378</v>
      </c>
    </row>
    <row r="27" spans="1:4">
      <c r="A27" s="136">
        <v>25</v>
      </c>
      <c r="B27" s="136" t="s">
        <v>26</v>
      </c>
      <c r="C27" s="151">
        <v>1887.83</v>
      </c>
      <c r="D27" s="136">
        <v>96</v>
      </c>
    </row>
    <row r="28" spans="1:4">
      <c r="A28" s="136">
        <v>26</v>
      </c>
      <c r="B28" s="136" t="s">
        <v>27</v>
      </c>
      <c r="C28" s="151">
        <v>1656.25</v>
      </c>
      <c r="D28" s="136">
        <v>96</v>
      </c>
    </row>
    <row r="29" spans="1:4">
      <c r="A29" s="136">
        <v>27</v>
      </c>
      <c r="B29" s="136" t="s">
        <v>28</v>
      </c>
      <c r="C29" s="151">
        <v>1960.75</v>
      </c>
      <c r="D29" s="136">
        <v>196</v>
      </c>
    </row>
    <row r="30" spans="1:4">
      <c r="A30" s="136">
        <v>28</v>
      </c>
      <c r="B30" s="136" t="s">
        <v>29</v>
      </c>
      <c r="C30" s="151">
        <v>111</v>
      </c>
      <c r="D30" s="136">
        <v>196</v>
      </c>
    </row>
    <row r="31" spans="1:4">
      <c r="A31" s="136">
        <v>29</v>
      </c>
      <c r="B31" s="136" t="s">
        <v>30</v>
      </c>
      <c r="C31" s="151">
        <v>6133.5</v>
      </c>
      <c r="D31" s="136">
        <v>280</v>
      </c>
    </row>
    <row r="32" spans="1:4">
      <c r="A32" s="136">
        <v>30</v>
      </c>
      <c r="B32" s="136" t="s">
        <v>31</v>
      </c>
      <c r="C32" s="151">
        <v>2030.08</v>
      </c>
      <c r="D32" s="136">
        <v>96</v>
      </c>
    </row>
    <row r="33" spans="1:4">
      <c r="A33" s="136">
        <v>31</v>
      </c>
      <c r="B33" s="136" t="s">
        <v>32</v>
      </c>
      <c r="C33" s="151">
        <v>7980.67</v>
      </c>
      <c r="D33" s="136">
        <v>378</v>
      </c>
    </row>
    <row r="34" spans="1:4">
      <c r="A34" s="136">
        <v>32</v>
      </c>
      <c r="B34" s="136" t="s">
        <v>33</v>
      </c>
      <c r="C34" s="151">
        <v>1887.83</v>
      </c>
      <c r="D34" s="136">
        <v>96</v>
      </c>
    </row>
    <row r="35" spans="1:4">
      <c r="A35" s="136">
        <v>33</v>
      </c>
      <c r="B35" s="136" t="s">
        <v>34</v>
      </c>
      <c r="C35" s="151">
        <v>1656.25</v>
      </c>
      <c r="D35" s="136">
        <v>96</v>
      </c>
    </row>
    <row r="36" spans="1:4">
      <c r="A36" s="136">
        <v>34</v>
      </c>
      <c r="B36" s="136" t="s">
        <v>35</v>
      </c>
      <c r="C36" s="151">
        <v>1960.75</v>
      </c>
      <c r="D36" s="136">
        <v>196</v>
      </c>
    </row>
    <row r="37" spans="1:4">
      <c r="A37" s="136">
        <v>35</v>
      </c>
      <c r="B37" s="136" t="s">
        <v>36</v>
      </c>
      <c r="C37" s="151">
        <v>111</v>
      </c>
      <c r="D37" s="136">
        <v>196</v>
      </c>
    </row>
    <row r="38" spans="1:4">
      <c r="A38" s="136">
        <v>36</v>
      </c>
      <c r="B38" s="136" t="s">
        <v>37</v>
      </c>
      <c r="C38" s="151">
        <v>6133.5</v>
      </c>
      <c r="D38" s="136">
        <v>280</v>
      </c>
    </row>
    <row r="39" spans="1:4">
      <c r="A39" s="136">
        <v>37</v>
      </c>
      <c r="B39" s="136" t="s">
        <v>38</v>
      </c>
      <c r="C39" s="151">
        <v>2030.08</v>
      </c>
      <c r="D39" s="136">
        <v>96</v>
      </c>
    </row>
    <row r="40" spans="1:4">
      <c r="A40" s="136">
        <v>38</v>
      </c>
      <c r="B40" s="136" t="s">
        <v>39</v>
      </c>
      <c r="C40" s="151">
        <v>7980.67</v>
      </c>
      <c r="D40" s="136">
        <v>378</v>
      </c>
    </row>
    <row r="41" spans="1:4">
      <c r="A41" s="136">
        <v>39</v>
      </c>
      <c r="B41" s="136" t="s">
        <v>40</v>
      </c>
      <c r="C41" s="151">
        <v>1887.83</v>
      </c>
      <c r="D41" s="136">
        <v>96</v>
      </c>
    </row>
    <row r="42" spans="1:4">
      <c r="A42" s="136">
        <v>40</v>
      </c>
      <c r="B42" s="136" t="s">
        <v>41</v>
      </c>
      <c r="C42" s="151">
        <v>1656.25</v>
      </c>
      <c r="D42" s="136">
        <v>96</v>
      </c>
    </row>
    <row r="43" spans="1:4">
      <c r="A43" s="136">
        <v>41</v>
      </c>
      <c r="B43" s="136" t="s">
        <v>42</v>
      </c>
      <c r="C43" s="151">
        <v>1960.75</v>
      </c>
      <c r="D43" s="136">
        <v>196</v>
      </c>
    </row>
    <row r="44" spans="1:4">
      <c r="A44" s="136">
        <v>42</v>
      </c>
      <c r="B44" s="136" t="s">
        <v>43</v>
      </c>
      <c r="C44" s="151">
        <v>111</v>
      </c>
      <c r="D44" s="136">
        <v>196</v>
      </c>
    </row>
    <row r="45" spans="1:4">
      <c r="A45" s="136">
        <v>43</v>
      </c>
      <c r="B45" s="136" t="s">
        <v>44</v>
      </c>
      <c r="C45" s="151">
        <v>6133.5</v>
      </c>
      <c r="D45" s="136">
        <v>280</v>
      </c>
    </row>
    <row r="46" spans="1:4">
      <c r="A46" s="136">
        <v>44</v>
      </c>
      <c r="B46" s="136" t="s">
        <v>45</v>
      </c>
      <c r="C46" s="151">
        <v>2030.08</v>
      </c>
      <c r="D46" s="136">
        <v>96</v>
      </c>
    </row>
    <row r="47" spans="1:4">
      <c r="A47" s="136">
        <v>45</v>
      </c>
      <c r="B47" s="136" t="s">
        <v>46</v>
      </c>
      <c r="C47" s="151">
        <v>7980.67</v>
      </c>
      <c r="D47" s="136">
        <v>378</v>
      </c>
    </row>
    <row r="48" spans="1:4">
      <c r="A48" s="136">
        <v>46</v>
      </c>
      <c r="B48" s="136" t="s">
        <v>47</v>
      </c>
      <c r="C48" s="151">
        <v>1887.83</v>
      </c>
      <c r="D48" s="136">
        <v>96</v>
      </c>
    </row>
    <row r="49" spans="1:4">
      <c r="A49" s="136">
        <v>47</v>
      </c>
      <c r="B49" s="136" t="s">
        <v>48</v>
      </c>
      <c r="C49" s="151">
        <v>1656.25</v>
      </c>
      <c r="D49" s="136">
        <v>96</v>
      </c>
    </row>
    <row r="50" spans="1:4">
      <c r="A50" s="136">
        <v>48</v>
      </c>
      <c r="B50" s="136" t="s">
        <v>49</v>
      </c>
      <c r="C50" s="151">
        <v>1960.75</v>
      </c>
      <c r="D50" s="136">
        <v>196</v>
      </c>
    </row>
    <row r="51" spans="1:4">
      <c r="A51" s="136">
        <v>49</v>
      </c>
      <c r="B51" s="136" t="s">
        <v>50</v>
      </c>
      <c r="C51" s="151">
        <v>111</v>
      </c>
      <c r="D51" s="136">
        <v>196</v>
      </c>
    </row>
    <row r="52" spans="1:4">
      <c r="A52" s="136">
        <v>50</v>
      </c>
      <c r="B52" s="136" t="s">
        <v>51</v>
      </c>
      <c r="C52" s="151">
        <v>6133.5</v>
      </c>
      <c r="D52" s="136">
        <v>280</v>
      </c>
    </row>
    <row r="53" spans="1:4">
      <c r="A53" s="136">
        <v>51</v>
      </c>
      <c r="B53" s="136" t="s">
        <v>52</v>
      </c>
      <c r="C53" s="151">
        <v>2030.08</v>
      </c>
      <c r="D53" s="136">
        <v>96</v>
      </c>
    </row>
    <row r="54" spans="1:4">
      <c r="A54" s="136">
        <v>52</v>
      </c>
      <c r="B54" s="136" t="s">
        <v>53</v>
      </c>
      <c r="C54" s="151">
        <v>7980.67</v>
      </c>
      <c r="D54" s="136">
        <v>378</v>
      </c>
    </row>
    <row r="55" spans="1:4">
      <c r="A55" s="136">
        <v>53</v>
      </c>
      <c r="B55" s="136" t="s">
        <v>54</v>
      </c>
      <c r="C55" s="151">
        <v>1887.83</v>
      </c>
      <c r="D55" s="136">
        <v>96</v>
      </c>
    </row>
    <row r="56" spans="1:4">
      <c r="A56" s="136">
        <v>54</v>
      </c>
      <c r="B56" s="136" t="s">
        <v>55</v>
      </c>
      <c r="C56" s="151">
        <v>1656.25</v>
      </c>
      <c r="D56" s="136">
        <v>96</v>
      </c>
    </row>
    <row r="57" spans="1:4">
      <c r="A57" s="136">
        <v>55</v>
      </c>
      <c r="B57" s="136" t="s">
        <v>56</v>
      </c>
      <c r="C57" s="151">
        <v>1960.75</v>
      </c>
      <c r="D57" s="136">
        <v>196</v>
      </c>
    </row>
    <row r="58" spans="1:4">
      <c r="A58" s="136">
        <v>56</v>
      </c>
      <c r="B58" s="136" t="s">
        <v>57</v>
      </c>
      <c r="C58" s="151">
        <v>111</v>
      </c>
      <c r="D58" s="136">
        <v>196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63"/>
  <sheetViews>
    <sheetView workbookViewId="0">
      <pane ySplit="7" topLeftCell="A25" activePane="bottomLeft" state="frozen"/>
      <selection pane="bottomLeft" activeCell="G42" sqref="G42"/>
    </sheetView>
  </sheetViews>
  <sheetFormatPr baseColWidth="10" defaultRowHeight="12.75"/>
  <cols>
    <col min="1" max="3" width="11" style="136"/>
    <col min="4" max="4" width="14.625" style="136" customWidth="1"/>
    <col min="5" max="16384" width="11" style="136"/>
  </cols>
  <sheetData>
    <row r="1" spans="1:4" s="79" customFormat="1" ht="36" customHeight="1">
      <c r="A1" s="79" t="s">
        <v>140</v>
      </c>
    </row>
    <row r="2" spans="1:4" s="78" customFormat="1" ht="15">
      <c r="A2" s="155" t="s">
        <v>141</v>
      </c>
      <c r="B2" s="158"/>
      <c r="C2" s="158"/>
      <c r="D2" s="137">
        <f ca="1">Steuerparameter_Ist_bis_Zeile_Soll</f>
        <v>63</v>
      </c>
    </row>
    <row r="6" spans="1:4">
      <c r="A6" s="159" t="s">
        <v>98</v>
      </c>
      <c r="B6" s="213" t="s">
        <v>85</v>
      </c>
      <c r="C6" s="213"/>
      <c r="D6" s="137" t="s">
        <v>86</v>
      </c>
    </row>
    <row r="7" spans="1:4">
      <c r="A7" s="159"/>
      <c r="B7" s="137" t="s">
        <v>64</v>
      </c>
      <c r="C7" s="137" t="s">
        <v>63</v>
      </c>
      <c r="D7" s="137" t="s">
        <v>71</v>
      </c>
    </row>
    <row r="8" spans="1:4">
      <c r="A8" s="136">
        <v>1</v>
      </c>
      <c r="B8" s="136">
        <v>6</v>
      </c>
      <c r="C8" s="136">
        <v>1680</v>
      </c>
      <c r="D8" s="136">
        <v>13</v>
      </c>
    </row>
    <row r="9" spans="1:4">
      <c r="A9" s="136">
        <v>2</v>
      </c>
      <c r="B9" s="136">
        <v>5</v>
      </c>
      <c r="C9" s="136">
        <v>480</v>
      </c>
      <c r="D9" s="136">
        <v>10</v>
      </c>
    </row>
    <row r="10" spans="1:4">
      <c r="A10" s="136">
        <v>3</v>
      </c>
      <c r="B10" s="136">
        <v>6</v>
      </c>
      <c r="C10" s="136">
        <v>2268</v>
      </c>
      <c r="D10" s="136">
        <v>12</v>
      </c>
    </row>
    <row r="11" spans="1:4">
      <c r="A11" s="136">
        <v>4</v>
      </c>
      <c r="B11" s="136">
        <v>5</v>
      </c>
      <c r="C11" s="136">
        <v>480</v>
      </c>
      <c r="D11" s="136">
        <v>11</v>
      </c>
    </row>
    <row r="12" spans="1:4">
      <c r="A12" s="136">
        <v>5</v>
      </c>
      <c r="B12" s="136">
        <v>2</v>
      </c>
      <c r="C12" s="136">
        <v>192</v>
      </c>
      <c r="D12" s="136">
        <v>4</v>
      </c>
    </row>
    <row r="13" spans="1:4">
      <c r="A13" s="136">
        <v>6</v>
      </c>
      <c r="B13" s="136">
        <v>3</v>
      </c>
      <c r="C13" s="136">
        <v>588</v>
      </c>
      <c r="D13" s="136">
        <v>6</v>
      </c>
    </row>
    <row r="14" spans="1:4">
      <c r="A14" s="136">
        <v>7</v>
      </c>
      <c r="B14" s="136">
        <v>1</v>
      </c>
      <c r="C14" s="136">
        <v>196</v>
      </c>
      <c r="D14" s="136">
        <v>2</v>
      </c>
    </row>
    <row r="15" spans="1:4">
      <c r="A15" s="136">
        <v>8</v>
      </c>
      <c r="B15" s="136">
        <v>6</v>
      </c>
      <c r="C15" s="136">
        <v>1680</v>
      </c>
      <c r="D15" s="136">
        <v>13</v>
      </c>
    </row>
    <row r="16" spans="1:4">
      <c r="A16" s="136">
        <v>9</v>
      </c>
      <c r="B16" s="136">
        <v>6</v>
      </c>
      <c r="C16" s="136">
        <v>576</v>
      </c>
      <c r="D16" s="136">
        <v>12</v>
      </c>
    </row>
    <row r="17" spans="1:4">
      <c r="A17" s="136">
        <v>10</v>
      </c>
      <c r="B17" s="136">
        <v>6</v>
      </c>
      <c r="C17" s="136">
        <v>2268</v>
      </c>
      <c r="D17" s="136">
        <v>12</v>
      </c>
    </row>
    <row r="18" spans="1:4">
      <c r="A18" s="136">
        <v>11</v>
      </c>
      <c r="B18" s="136">
        <v>5</v>
      </c>
      <c r="C18" s="136">
        <v>480</v>
      </c>
      <c r="D18" s="136">
        <v>11</v>
      </c>
    </row>
    <row r="19" spans="1:4">
      <c r="A19" s="136">
        <v>12</v>
      </c>
      <c r="B19" s="136">
        <v>5</v>
      </c>
      <c r="C19" s="136">
        <v>480</v>
      </c>
      <c r="D19" s="136">
        <v>10</v>
      </c>
    </row>
    <row r="20" spans="1:4">
      <c r="A20" s="136">
        <v>13</v>
      </c>
      <c r="B20" s="136">
        <v>3</v>
      </c>
      <c r="C20" s="136">
        <v>588</v>
      </c>
      <c r="D20" s="136">
        <v>6</v>
      </c>
    </row>
    <row r="21" spans="1:4">
      <c r="A21" s="136">
        <v>14</v>
      </c>
      <c r="B21" s="136">
        <v>1</v>
      </c>
      <c r="C21" s="136">
        <v>196</v>
      </c>
      <c r="D21" s="136">
        <v>2</v>
      </c>
    </row>
    <row r="22" spans="1:4">
      <c r="A22" s="136">
        <v>15</v>
      </c>
      <c r="B22" s="136">
        <v>6</v>
      </c>
      <c r="C22" s="136">
        <v>1680</v>
      </c>
      <c r="D22" s="136">
        <v>13</v>
      </c>
    </row>
    <row r="23" spans="1:4">
      <c r="A23" s="136">
        <v>16</v>
      </c>
      <c r="B23" s="136">
        <v>6</v>
      </c>
      <c r="C23" s="136">
        <v>576</v>
      </c>
      <c r="D23" s="136">
        <v>12</v>
      </c>
    </row>
    <row r="24" spans="1:4">
      <c r="A24" s="136">
        <v>17</v>
      </c>
      <c r="B24" s="136">
        <v>6</v>
      </c>
      <c r="C24" s="136">
        <v>2268</v>
      </c>
      <c r="D24" s="136">
        <v>12</v>
      </c>
    </row>
    <row r="25" spans="1:4">
      <c r="A25" s="136">
        <v>18</v>
      </c>
      <c r="B25" s="136">
        <v>5</v>
      </c>
      <c r="C25" s="136">
        <v>480</v>
      </c>
      <c r="D25" s="136">
        <v>11</v>
      </c>
    </row>
    <row r="26" spans="1:4">
      <c r="A26" s="136">
        <v>19</v>
      </c>
      <c r="B26" s="136">
        <v>5</v>
      </c>
      <c r="C26" s="136">
        <v>480</v>
      </c>
      <c r="D26" s="136">
        <v>10</v>
      </c>
    </row>
    <row r="27" spans="1:4">
      <c r="A27" s="136">
        <v>20</v>
      </c>
      <c r="B27" s="136">
        <v>3</v>
      </c>
      <c r="C27" s="136">
        <v>588</v>
      </c>
      <c r="D27" s="136">
        <v>6</v>
      </c>
    </row>
    <row r="28" spans="1:4">
      <c r="A28" s="136">
        <v>21</v>
      </c>
      <c r="B28" s="136">
        <v>1</v>
      </c>
      <c r="C28" s="136">
        <v>196</v>
      </c>
      <c r="D28" s="136">
        <v>2</v>
      </c>
    </row>
    <row r="29" spans="1:4">
      <c r="A29" s="136">
        <v>22</v>
      </c>
      <c r="B29" s="136">
        <v>6</v>
      </c>
      <c r="C29" s="136">
        <v>1680</v>
      </c>
      <c r="D29" s="136">
        <v>13</v>
      </c>
    </row>
    <row r="30" spans="1:4">
      <c r="A30" s="136">
        <v>23</v>
      </c>
      <c r="B30" s="136">
        <v>6</v>
      </c>
      <c r="C30" s="136">
        <v>576</v>
      </c>
      <c r="D30" s="136">
        <v>12</v>
      </c>
    </row>
    <row r="31" spans="1:4">
      <c r="A31" s="136">
        <v>24</v>
      </c>
      <c r="B31" s="136">
        <v>6</v>
      </c>
      <c r="C31" s="136">
        <v>2268</v>
      </c>
      <c r="D31" s="136">
        <v>12</v>
      </c>
    </row>
    <row r="32" spans="1:4">
      <c r="A32" s="136">
        <v>25</v>
      </c>
      <c r="B32" s="136">
        <v>5</v>
      </c>
      <c r="C32" s="136">
        <v>480</v>
      </c>
      <c r="D32" s="136">
        <v>11</v>
      </c>
    </row>
    <row r="33" spans="1:4">
      <c r="A33" s="136">
        <v>26</v>
      </c>
      <c r="B33" s="136">
        <v>5</v>
      </c>
      <c r="C33" s="136">
        <v>480</v>
      </c>
      <c r="D33" s="136">
        <v>10</v>
      </c>
    </row>
    <row r="34" spans="1:4">
      <c r="A34" s="136">
        <v>27</v>
      </c>
      <c r="B34" s="136">
        <v>3</v>
      </c>
      <c r="C34" s="136">
        <v>588</v>
      </c>
      <c r="D34" s="136">
        <v>6</v>
      </c>
    </row>
    <row r="35" spans="1:4">
      <c r="A35" s="136">
        <v>28</v>
      </c>
      <c r="B35" s="136">
        <v>1</v>
      </c>
      <c r="C35" s="136">
        <v>196</v>
      </c>
      <c r="D35" s="136">
        <v>2</v>
      </c>
    </row>
    <row r="36" spans="1:4">
      <c r="A36" s="136">
        <v>29</v>
      </c>
      <c r="B36" s="136">
        <v>6</v>
      </c>
      <c r="C36" s="136">
        <v>1680</v>
      </c>
      <c r="D36" s="136">
        <v>13</v>
      </c>
    </row>
    <row r="37" spans="1:4">
      <c r="A37" s="136">
        <v>30</v>
      </c>
      <c r="B37" s="136">
        <v>6</v>
      </c>
      <c r="C37" s="136">
        <v>576</v>
      </c>
      <c r="D37" s="136">
        <v>12</v>
      </c>
    </row>
    <row r="38" spans="1:4">
      <c r="A38" s="136">
        <v>31</v>
      </c>
      <c r="B38" s="136">
        <v>6</v>
      </c>
      <c r="C38" s="136">
        <v>2268</v>
      </c>
      <c r="D38" s="136">
        <v>12</v>
      </c>
    </row>
    <row r="39" spans="1:4">
      <c r="A39" s="136">
        <v>32</v>
      </c>
      <c r="B39" s="136">
        <v>5</v>
      </c>
      <c r="C39" s="136">
        <v>480</v>
      </c>
      <c r="D39" s="136">
        <v>11</v>
      </c>
    </row>
    <row r="40" spans="1:4">
      <c r="A40" s="136">
        <v>33</v>
      </c>
      <c r="B40" s="136">
        <v>5</v>
      </c>
      <c r="C40" s="136">
        <v>480</v>
      </c>
      <c r="D40" s="136">
        <v>10</v>
      </c>
    </row>
    <row r="41" spans="1:4">
      <c r="A41" s="136">
        <v>34</v>
      </c>
      <c r="B41" s="136">
        <v>3</v>
      </c>
      <c r="C41" s="136">
        <v>588</v>
      </c>
      <c r="D41" s="136">
        <v>6</v>
      </c>
    </row>
    <row r="42" spans="1:4">
      <c r="A42" s="136">
        <v>35</v>
      </c>
      <c r="B42" s="136">
        <v>1</v>
      </c>
      <c r="C42" s="136">
        <v>196</v>
      </c>
      <c r="D42" s="136">
        <v>2</v>
      </c>
    </row>
    <row r="43" spans="1:4">
      <c r="A43" s="136">
        <v>36</v>
      </c>
      <c r="B43" s="136">
        <v>6</v>
      </c>
      <c r="C43" s="136">
        <v>1680</v>
      </c>
      <c r="D43" s="136">
        <v>13</v>
      </c>
    </row>
    <row r="44" spans="1:4">
      <c r="A44" s="136">
        <v>37</v>
      </c>
      <c r="B44" s="136">
        <v>6</v>
      </c>
      <c r="C44" s="136">
        <v>576</v>
      </c>
      <c r="D44" s="136">
        <v>12</v>
      </c>
    </row>
    <row r="45" spans="1:4">
      <c r="A45" s="136">
        <v>38</v>
      </c>
      <c r="B45" s="136">
        <v>6</v>
      </c>
      <c r="C45" s="136">
        <v>2268</v>
      </c>
      <c r="D45" s="136">
        <v>12</v>
      </c>
    </row>
    <row r="46" spans="1:4">
      <c r="A46" s="136">
        <v>39</v>
      </c>
      <c r="B46" s="136">
        <v>5</v>
      </c>
      <c r="C46" s="136">
        <v>480</v>
      </c>
      <c r="D46" s="136">
        <v>11</v>
      </c>
    </row>
    <row r="47" spans="1:4">
      <c r="A47" s="136">
        <v>40</v>
      </c>
      <c r="B47" s="136">
        <v>5</v>
      </c>
      <c r="C47" s="136">
        <v>480</v>
      </c>
      <c r="D47" s="136">
        <v>10</v>
      </c>
    </row>
    <row r="48" spans="1:4">
      <c r="A48" s="136">
        <v>41</v>
      </c>
      <c r="B48" s="136">
        <v>3</v>
      </c>
      <c r="C48" s="136">
        <v>588</v>
      </c>
      <c r="D48" s="136">
        <v>6</v>
      </c>
    </row>
    <row r="49" spans="1:4">
      <c r="A49" s="136">
        <v>42</v>
      </c>
      <c r="B49" s="136">
        <v>1</v>
      </c>
      <c r="C49" s="136">
        <v>196</v>
      </c>
      <c r="D49" s="136">
        <v>2</v>
      </c>
    </row>
    <row r="50" spans="1:4">
      <c r="A50" s="136">
        <v>43</v>
      </c>
      <c r="B50" s="136">
        <v>6</v>
      </c>
      <c r="C50" s="136">
        <v>1680</v>
      </c>
      <c r="D50" s="136">
        <v>13</v>
      </c>
    </row>
    <row r="51" spans="1:4">
      <c r="A51" s="136">
        <v>44</v>
      </c>
      <c r="B51" s="136">
        <v>6</v>
      </c>
      <c r="C51" s="136">
        <v>576</v>
      </c>
      <c r="D51" s="136">
        <v>12</v>
      </c>
    </row>
    <row r="52" spans="1:4">
      <c r="A52" s="136">
        <v>45</v>
      </c>
      <c r="B52" s="136">
        <v>6</v>
      </c>
      <c r="C52" s="136">
        <v>2268</v>
      </c>
      <c r="D52" s="136">
        <v>12</v>
      </c>
    </row>
    <row r="53" spans="1:4">
      <c r="A53" s="136">
        <v>46</v>
      </c>
      <c r="B53" s="136">
        <v>5</v>
      </c>
      <c r="C53" s="136">
        <v>480</v>
      </c>
      <c r="D53" s="136">
        <v>11</v>
      </c>
    </row>
    <row r="54" spans="1:4">
      <c r="A54" s="136">
        <v>47</v>
      </c>
      <c r="B54" s="136">
        <v>5</v>
      </c>
      <c r="C54" s="136">
        <v>480</v>
      </c>
      <c r="D54" s="136">
        <v>10</v>
      </c>
    </row>
    <row r="55" spans="1:4">
      <c r="A55" s="136">
        <v>48</v>
      </c>
      <c r="B55" s="136">
        <v>3</v>
      </c>
      <c r="C55" s="136">
        <v>588</v>
      </c>
      <c r="D55" s="136">
        <v>6</v>
      </c>
    </row>
    <row r="56" spans="1:4">
      <c r="A56" s="136">
        <v>49</v>
      </c>
      <c r="B56" s="136">
        <v>1</v>
      </c>
      <c r="C56" s="136">
        <v>196</v>
      </c>
      <c r="D56" s="136">
        <v>2</v>
      </c>
    </row>
    <row r="57" spans="1:4">
      <c r="A57" s="136">
        <v>50</v>
      </c>
      <c r="B57" s="136">
        <v>6</v>
      </c>
      <c r="C57" s="136">
        <v>1680</v>
      </c>
      <c r="D57" s="136">
        <v>13</v>
      </c>
    </row>
    <row r="58" spans="1:4">
      <c r="A58" s="136">
        <v>51</v>
      </c>
      <c r="B58" s="136">
        <v>6</v>
      </c>
      <c r="C58" s="136">
        <v>576</v>
      </c>
      <c r="D58" s="136">
        <v>12</v>
      </c>
    </row>
    <row r="59" spans="1:4">
      <c r="A59" s="136">
        <v>52</v>
      </c>
      <c r="B59" s="136">
        <v>6</v>
      </c>
      <c r="C59" s="136">
        <v>2268</v>
      </c>
      <c r="D59" s="136">
        <v>12</v>
      </c>
    </row>
    <row r="60" spans="1:4">
      <c r="A60" s="136">
        <v>53</v>
      </c>
      <c r="B60" s="136">
        <v>5</v>
      </c>
      <c r="C60" s="136">
        <v>480</v>
      </c>
      <c r="D60" s="136">
        <v>11</v>
      </c>
    </row>
    <row r="61" spans="1:4">
      <c r="A61" s="136">
        <v>54</v>
      </c>
      <c r="B61" s="136">
        <v>5</v>
      </c>
      <c r="C61" s="136">
        <v>480</v>
      </c>
      <c r="D61" s="136">
        <v>11</v>
      </c>
    </row>
    <row r="62" spans="1:4">
      <c r="A62" s="136">
        <v>55</v>
      </c>
      <c r="B62" s="136">
        <v>5</v>
      </c>
      <c r="C62" s="136">
        <v>480</v>
      </c>
      <c r="D62" s="136">
        <v>11</v>
      </c>
    </row>
    <row r="63" spans="1:4">
      <c r="A63" s="136">
        <v>56</v>
      </c>
      <c r="B63" s="136">
        <v>5</v>
      </c>
      <c r="C63" s="136">
        <v>480</v>
      </c>
      <c r="D63" s="136">
        <v>11</v>
      </c>
    </row>
  </sheetData>
  <mergeCells count="1">
    <mergeCell ref="B6:C6"/>
  </mergeCells>
  <phoneticPr fontId="2" type="noConversion"/>
  <conditionalFormatting sqref="D2">
    <cfRule type="expression" dxfId="6" priority="4" stopIfTrue="1">
      <formula>$D$2&lt;&gt;Steuerparameter_Ist_bis_Zeile_Ist</formula>
    </cfRule>
    <cfRule type="expression" dxfId="5" priority="5" stopIfTrue="1">
      <formula>$D$2=Steuerparameter_Ist_bis_Zeile_Ist</formula>
    </cfRule>
  </conditionalFormatting>
  <conditionalFormatting sqref="A8:A65536">
    <cfRule type="expression" dxfId="4" priority="3" stopIfTrue="1">
      <formula>ROW($A8)&lt;=Steuerparameter_Ist_bis_Zeile_Soll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3"/>
  <sheetViews>
    <sheetView workbookViewId="0">
      <selection activeCell="J11" sqref="J11"/>
    </sheetView>
  </sheetViews>
  <sheetFormatPr baseColWidth="10" defaultRowHeight="14.25"/>
  <sheetData>
    <row r="1" spans="1:8" ht="36" customHeight="1" thickBot="1">
      <c r="B1" s="214" t="s">
        <v>109</v>
      </c>
      <c r="C1" s="215"/>
      <c r="D1" s="215"/>
      <c r="E1" s="215"/>
      <c r="F1" s="215"/>
      <c r="G1" s="215"/>
      <c r="H1" s="215"/>
    </row>
    <row r="2" spans="1:8" ht="15.75" thickBot="1">
      <c r="B2" s="216" t="s">
        <v>110</v>
      </c>
      <c r="C2" s="216"/>
      <c r="D2" s="216"/>
      <c r="E2" s="216" t="s">
        <v>111</v>
      </c>
      <c r="F2" s="216"/>
      <c r="G2" s="216" t="s">
        <v>112</v>
      </c>
      <c r="H2" s="216"/>
    </row>
    <row r="3" spans="1:8" ht="15.75" thickBot="1">
      <c r="B3" s="216"/>
      <c r="C3" s="216"/>
      <c r="D3" s="216"/>
      <c r="E3" s="144" t="s">
        <v>113</v>
      </c>
      <c r="F3" s="144" t="s">
        <v>114</v>
      </c>
      <c r="G3" s="144" t="s">
        <v>113</v>
      </c>
      <c r="H3" s="144" t="s">
        <v>114</v>
      </c>
    </row>
    <row r="4" spans="1:8" ht="15.75" thickBot="1">
      <c r="B4" s="217" t="s">
        <v>115</v>
      </c>
      <c r="C4" s="217"/>
      <c r="D4" s="217"/>
      <c r="E4" s="147"/>
      <c r="F4" s="147"/>
      <c r="G4" s="148"/>
      <c r="H4" s="148"/>
    </row>
    <row r="5" spans="1:8" ht="15.75" thickBot="1">
      <c r="B5" s="219" t="s">
        <v>108</v>
      </c>
      <c r="C5" s="219"/>
      <c r="D5" s="219"/>
      <c r="E5" s="145">
        <f ca="1">Kanban_Berechnung_bis_Zeile_Soll</f>
        <v>67</v>
      </c>
      <c r="F5" s="146">
        <f ca="1">Kanban_Berechnung_bis_Zeile_Ist</f>
        <v>67</v>
      </c>
      <c r="G5" s="148" t="s">
        <v>123</v>
      </c>
      <c r="H5" s="148" t="s">
        <v>123</v>
      </c>
    </row>
    <row r="6" spans="1:8" ht="15.75" thickBot="1">
      <c r="B6" s="220" t="s">
        <v>122</v>
      </c>
      <c r="C6" s="220"/>
      <c r="D6" s="220"/>
      <c r="E6" s="145">
        <f ca="1">Steuerparameter_Ist_bis_Zeile_Soll</f>
        <v>63</v>
      </c>
      <c r="F6" s="146">
        <f ca="1">Steuerparameter_Ist_bis_Zeile_Ist</f>
        <v>63</v>
      </c>
      <c r="G6" s="148" t="s">
        <v>124</v>
      </c>
      <c r="H6" s="148" t="s">
        <v>124</v>
      </c>
    </row>
    <row r="7" spans="1:8" ht="15">
      <c r="A7" s="141"/>
      <c r="B7" s="142"/>
      <c r="C7" s="142"/>
      <c r="D7" s="142"/>
      <c r="E7" s="143"/>
      <c r="F7" s="143"/>
      <c r="G7" s="143"/>
      <c r="H7" s="143"/>
    </row>
    <row r="9" spans="1:8" ht="15">
      <c r="A9" s="138" t="s">
        <v>116</v>
      </c>
      <c r="B9" s="139"/>
      <c r="C9" s="140"/>
      <c r="D9" s="140"/>
      <c r="E9" s="140"/>
      <c r="F9" s="140"/>
      <c r="G9" s="140"/>
      <c r="H9" s="140"/>
    </row>
    <row r="10" spans="1:8" ht="15.75" thickBot="1">
      <c r="A10" s="140"/>
      <c r="B10" s="139" t="s">
        <v>117</v>
      </c>
      <c r="C10" s="139"/>
      <c r="D10" s="140"/>
      <c r="E10" s="140"/>
      <c r="F10" s="140"/>
      <c r="G10" s="140"/>
      <c r="H10" s="140"/>
    </row>
    <row r="11" spans="1:8" ht="15.75" thickBot="1">
      <c r="A11" s="140"/>
      <c r="B11" s="221" t="s">
        <v>118</v>
      </c>
      <c r="C11" s="221"/>
      <c r="D11" s="140"/>
      <c r="E11" s="140"/>
      <c r="F11" s="140"/>
      <c r="G11" s="140"/>
      <c r="H11" s="140"/>
    </row>
    <row r="12" spans="1:8" ht="15.75" thickBot="1">
      <c r="A12" s="140"/>
      <c r="B12" s="222" t="s">
        <v>119</v>
      </c>
      <c r="C12" s="222"/>
      <c r="D12" s="139" t="s">
        <v>120</v>
      </c>
      <c r="E12" s="140"/>
      <c r="F12" s="140"/>
      <c r="G12" s="140"/>
      <c r="H12" s="140"/>
    </row>
    <row r="13" spans="1:8" ht="15.75" thickBot="1">
      <c r="A13" s="140"/>
      <c r="B13" s="218"/>
      <c r="C13" s="218"/>
      <c r="D13" s="139" t="s">
        <v>121</v>
      </c>
      <c r="E13" s="140"/>
      <c r="F13" s="140"/>
      <c r="G13" s="140"/>
      <c r="H13" s="140"/>
    </row>
  </sheetData>
  <mergeCells count="10">
    <mergeCell ref="B1:H1"/>
    <mergeCell ref="E2:F2"/>
    <mergeCell ref="G2:H2"/>
    <mergeCell ref="B2:D3"/>
    <mergeCell ref="B4:D4"/>
    <mergeCell ref="B13:C13"/>
    <mergeCell ref="B5:D5"/>
    <mergeCell ref="B6:D6"/>
    <mergeCell ref="B11:C11"/>
    <mergeCell ref="B12:C12"/>
  </mergeCells>
  <conditionalFormatting sqref="F5">
    <cfRule type="cellIs" dxfId="3" priority="3" stopIfTrue="1" operator="notEqual">
      <formula>$E$5</formula>
    </cfRule>
    <cfRule type="cellIs" dxfId="2" priority="4" stopIfTrue="1" operator="equal">
      <formula>$E$5</formula>
    </cfRule>
  </conditionalFormatting>
  <conditionalFormatting sqref="F6">
    <cfRule type="cellIs" dxfId="1" priority="1" stopIfTrue="1" operator="notEqual">
      <formula>$E$6</formula>
    </cfRule>
    <cfRule type="cellIs" dxfId="0" priority="2" stopIfTrue="1" operator="equal">
      <formula>$E$6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23"/>
  <sheetViews>
    <sheetView workbookViewId="0">
      <selection activeCell="G8" sqref="G8"/>
    </sheetView>
  </sheetViews>
  <sheetFormatPr baseColWidth="10" defaultRowHeight="12.75" customHeight="1"/>
  <cols>
    <col min="1" max="1" width="11" style="161" customWidth="1"/>
    <col min="2" max="2" width="11" style="161"/>
    <col min="3" max="3" width="60.875" style="161" customWidth="1"/>
    <col min="4" max="16384" width="11" style="161"/>
  </cols>
  <sheetData>
    <row r="2" spans="3:3" ht="26.25" customHeight="1">
      <c r="C2" s="162" t="s">
        <v>126</v>
      </c>
    </row>
    <row r="3" spans="3:3" ht="105">
      <c r="C3" s="163" t="s">
        <v>137</v>
      </c>
    </row>
    <row r="4" spans="3:3" ht="48" customHeight="1">
      <c r="C4" s="163" t="s">
        <v>127</v>
      </c>
    </row>
    <row r="6" spans="3:3" ht="12.75" customHeight="1">
      <c r="C6" s="160"/>
    </row>
    <row r="8" spans="3:3" ht="12.75" customHeight="1">
      <c r="C8" s="167" t="s">
        <v>128</v>
      </c>
    </row>
    <row r="9" spans="3:3" ht="12.75" customHeight="1">
      <c r="C9" s="168" t="s">
        <v>129</v>
      </c>
    </row>
    <row r="10" spans="3:3" s="166" customFormat="1" ht="12.75" customHeight="1">
      <c r="C10" s="168"/>
    </row>
    <row r="11" spans="3:3" s="166" customFormat="1" ht="12.75" customHeight="1">
      <c r="C11" s="168"/>
    </row>
    <row r="12" spans="3:3" s="166" customFormat="1" ht="12.75" customHeight="1">
      <c r="C12" s="168"/>
    </row>
    <row r="13" spans="3:3" s="166" customFormat="1" ht="15.75">
      <c r="C13" s="170" t="s">
        <v>130</v>
      </c>
    </row>
    <row r="14" spans="3:3" s="166" customFormat="1" ht="15.75">
      <c r="C14" s="169" t="s">
        <v>131</v>
      </c>
    </row>
    <row r="15" spans="3:3" s="166" customFormat="1" ht="12.75" customHeight="1">
      <c r="C15" s="169" t="s">
        <v>132</v>
      </c>
    </row>
    <row r="16" spans="3:3" s="166" customFormat="1" ht="12.75" customHeight="1">
      <c r="C16" s="169" t="s">
        <v>133</v>
      </c>
    </row>
    <row r="17" spans="3:3" ht="15.75">
      <c r="C17" s="169" t="s">
        <v>134</v>
      </c>
    </row>
    <row r="18" spans="3:3" s="164" customFormat="1" ht="15">
      <c r="C18" s="165" t="s">
        <v>135</v>
      </c>
    </row>
    <row r="22" spans="3:3" ht="12.75" customHeight="1">
      <c r="C22" s="172" t="s">
        <v>136</v>
      </c>
    </row>
    <row r="23" spans="3:3" ht="60">
      <c r="C23" s="171" t="s">
        <v>125</v>
      </c>
    </row>
  </sheetData>
  <hyperlinks>
    <hyperlink ref="C9" r:id="rId1"/>
    <hyperlink ref="C18" r:id="rId2"/>
  </hyperlinks>
  <pageMargins left="0.7" right="0.7" top="0.78740157499999996" bottom="0.78740157499999996" header="0.3" footer="0.3"/>
  <pageSetup paperSize="9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Cockpit</vt:lpstr>
      <vt:lpstr>Kanban-Berechnung</vt:lpstr>
      <vt:lpstr>Teile-Verbräuche</vt:lpstr>
      <vt:lpstr>Steuerparameter-Ist</vt:lpstr>
      <vt:lpstr>Kontrolle</vt:lpstr>
      <vt:lpstr>Anleitung und Förderhinweis</vt:lpstr>
      <vt:lpstr>Steuerparameter_Ist_Spalten</vt:lpstr>
      <vt:lpstr>Teile_Verbräuche_Spalten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ihly</cp:lastModifiedBy>
  <cp:lastPrinted>2010-07-12T21:10:43Z</cp:lastPrinted>
  <dcterms:created xsi:type="dcterms:W3CDTF">2010-07-12T15:15:23Z</dcterms:created>
  <dcterms:modified xsi:type="dcterms:W3CDTF">2013-08-27T09:58:28Z</dcterms:modified>
</cp:coreProperties>
</file>